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1580" windowHeight="6540" tabRatio="831" activeTab="0"/>
  </bookViews>
  <sheets>
    <sheet name="Datentabelle" sheetId="1" r:id="rId1"/>
    <sheet name="Amplitudengang" sheetId="2" r:id="rId2"/>
    <sheet name="Phasengang" sheetId="3" r:id="rId3"/>
    <sheet name="Real-,Imaginärteil" sheetId="4" r:id="rId4"/>
    <sheet name="Frequenzgang-Ortskurve" sheetId="5" r:id="rId5"/>
    <sheet name="Sprungantwort" sheetId="6" r:id="rId6"/>
    <sheet name="Hilfe" sheetId="7" r:id="rId7"/>
    <sheet name="Impressum + Copyright" sheetId="8" r:id="rId8"/>
  </sheets>
  <definedNames>
    <definedName name="a">'Datentabelle'!$A$1</definedName>
    <definedName name="b">'Datentabelle'!$A$2</definedName>
    <definedName name="c">'Datentabelle'!$A$3</definedName>
    <definedName name="d">'Datentabelle'!$A$4</definedName>
    <definedName name="e">'Datentabelle'!$A$5</definedName>
    <definedName name="f">'Datentabelle'!$A$6</definedName>
  </definedNames>
  <calcPr fullCalcOnLoad="1"/>
</workbook>
</file>

<file path=xl/sharedStrings.xml><?xml version="1.0" encoding="utf-8"?>
<sst xmlns="http://schemas.openxmlformats.org/spreadsheetml/2006/main" count="41" uniqueCount="41">
  <si>
    <t>w</t>
  </si>
  <si>
    <t>Betrag in dB</t>
  </si>
  <si>
    <t>Phase in Grad</t>
  </si>
  <si>
    <t>Alle ab hier folgenden Werte werden berechnet.</t>
  </si>
  <si>
    <t>t</t>
  </si>
  <si>
    <t>Wert in Zelle A14 eingeben</t>
  </si>
  <si>
    <r>
      <t xml:space="preserve">Exponent von </t>
    </r>
    <r>
      <rPr>
        <b/>
        <i/>
        <sz val="10"/>
        <rFont val="Symbol"/>
        <family val="1"/>
      </rPr>
      <t>w</t>
    </r>
  </si>
  <si>
    <r>
      <t>s</t>
    </r>
    <r>
      <rPr>
        <b/>
        <sz val="10"/>
        <rFont val="Arial"/>
        <family val="2"/>
      </rPr>
      <t>=j</t>
    </r>
    <r>
      <rPr>
        <b/>
        <i/>
        <sz val="10"/>
        <rFont val="Symbol"/>
        <family val="1"/>
      </rPr>
      <t>w</t>
    </r>
  </si>
  <si>
    <r>
      <t xml:space="preserve">ist die Schrittweite von </t>
    </r>
    <r>
      <rPr>
        <i/>
        <sz val="10"/>
        <rFont val="Arial"/>
        <family val="2"/>
      </rPr>
      <t xml:space="preserve">t </t>
    </r>
    <r>
      <rPr>
        <sz val="10"/>
        <rFont val="Arial"/>
        <family val="0"/>
      </rPr>
      <t>für die Sprungantwort</t>
    </r>
  </si>
  <si>
    <r>
      <t xml:space="preserve">ist die </t>
    </r>
    <r>
      <rPr>
        <u val="single"/>
        <sz val="10"/>
        <rFont val="Arial"/>
        <family val="2"/>
      </rPr>
      <t>feste</t>
    </r>
    <r>
      <rPr>
        <sz val="10"/>
        <rFont val="Arial"/>
        <family val="0"/>
      </rPr>
      <t xml:space="preserve"> Anzahl der Intervalle von </t>
    </r>
    <r>
      <rPr>
        <i/>
        <sz val="10"/>
        <rFont val="Symbol"/>
        <family val="1"/>
      </rPr>
      <t>w</t>
    </r>
  </si>
  <si>
    <r>
      <t xml:space="preserve">ist die untere Grenze Exponent von </t>
    </r>
    <r>
      <rPr>
        <i/>
        <sz val="10"/>
        <rFont val="Symbol"/>
        <family val="1"/>
      </rPr>
      <t>w</t>
    </r>
  </si>
  <si>
    <r>
      <t xml:space="preserve">ist die obere Grenze Exponent von </t>
    </r>
    <r>
      <rPr>
        <i/>
        <sz val="10"/>
        <rFont val="Symbol"/>
        <family val="1"/>
      </rPr>
      <t>w</t>
    </r>
  </si>
  <si>
    <r>
      <t xml:space="preserve">ist die Schrittweite Exponent von </t>
    </r>
    <r>
      <rPr>
        <i/>
        <sz val="10"/>
        <rFont val="Symbol"/>
        <family val="1"/>
      </rPr>
      <t>w</t>
    </r>
  </si>
  <si>
    <r>
      <t>Übertragungsfunktion G(</t>
    </r>
    <r>
      <rPr>
        <i/>
        <sz val="10"/>
        <rFont val="Arial"/>
        <family val="2"/>
      </rPr>
      <t>s</t>
    </r>
    <r>
      <rPr>
        <sz val="10"/>
        <rFont val="Arial"/>
        <family val="2"/>
      </rPr>
      <t xml:space="preserve">) </t>
    </r>
    <r>
      <rPr>
        <b/>
        <sz val="10"/>
        <rFont val="Arial"/>
        <family val="2"/>
      </rPr>
      <t>allgemein:</t>
    </r>
  </si>
  <si>
    <r>
      <t>"b</t>
    </r>
    <r>
      <rPr>
        <vertAlign val="subscript"/>
        <sz val="10"/>
        <rFont val="Arial"/>
        <family val="2"/>
      </rPr>
      <t>2</t>
    </r>
    <r>
      <rPr>
        <sz val="10"/>
        <rFont val="Arial"/>
        <family val="2"/>
      </rPr>
      <t>" im Zähler von G(</t>
    </r>
    <r>
      <rPr>
        <i/>
        <sz val="10"/>
        <rFont val="Arial"/>
        <family val="2"/>
      </rPr>
      <t>s</t>
    </r>
    <r>
      <rPr>
        <sz val="10"/>
        <rFont val="Arial"/>
        <family val="2"/>
      </rPr>
      <t>)</t>
    </r>
  </si>
  <si>
    <r>
      <t>"b</t>
    </r>
    <r>
      <rPr>
        <vertAlign val="subscript"/>
        <sz val="10"/>
        <rFont val="Arial"/>
        <family val="2"/>
      </rPr>
      <t>1</t>
    </r>
    <r>
      <rPr>
        <sz val="10"/>
        <rFont val="Arial"/>
        <family val="2"/>
      </rPr>
      <t>" im Zähler von G(</t>
    </r>
    <r>
      <rPr>
        <i/>
        <sz val="10"/>
        <rFont val="Arial"/>
        <family val="2"/>
      </rPr>
      <t>s</t>
    </r>
    <r>
      <rPr>
        <sz val="10"/>
        <rFont val="Arial"/>
        <family val="2"/>
      </rPr>
      <t>)</t>
    </r>
  </si>
  <si>
    <r>
      <t>"b</t>
    </r>
    <r>
      <rPr>
        <vertAlign val="subscript"/>
        <sz val="10"/>
        <rFont val="Arial"/>
        <family val="2"/>
      </rPr>
      <t>0</t>
    </r>
    <r>
      <rPr>
        <sz val="10"/>
        <rFont val="Arial"/>
        <family val="2"/>
      </rPr>
      <t>" im Zähler von G(</t>
    </r>
    <r>
      <rPr>
        <i/>
        <sz val="10"/>
        <rFont val="Arial"/>
        <family val="2"/>
      </rPr>
      <t>s</t>
    </r>
    <r>
      <rPr>
        <sz val="10"/>
        <rFont val="Arial"/>
        <family val="2"/>
      </rPr>
      <t>)</t>
    </r>
  </si>
  <si>
    <r>
      <t>"a</t>
    </r>
    <r>
      <rPr>
        <vertAlign val="subscript"/>
        <sz val="10"/>
        <rFont val="Arial"/>
        <family val="2"/>
      </rPr>
      <t>2</t>
    </r>
    <r>
      <rPr>
        <sz val="10"/>
        <rFont val="Arial"/>
        <family val="2"/>
      </rPr>
      <t>" im Nenner von G(</t>
    </r>
    <r>
      <rPr>
        <i/>
        <sz val="10"/>
        <rFont val="Arial"/>
        <family val="2"/>
      </rPr>
      <t>s</t>
    </r>
    <r>
      <rPr>
        <sz val="10"/>
        <rFont val="Arial"/>
        <family val="2"/>
      </rPr>
      <t>)</t>
    </r>
  </si>
  <si>
    <r>
      <t>"a</t>
    </r>
    <r>
      <rPr>
        <vertAlign val="subscript"/>
        <sz val="10"/>
        <rFont val="Arial"/>
        <family val="2"/>
      </rPr>
      <t>1</t>
    </r>
    <r>
      <rPr>
        <sz val="10"/>
        <rFont val="Arial"/>
        <family val="2"/>
      </rPr>
      <t>" im Nenner von G(</t>
    </r>
    <r>
      <rPr>
        <i/>
        <sz val="10"/>
        <rFont val="Arial"/>
        <family val="2"/>
      </rPr>
      <t>s</t>
    </r>
    <r>
      <rPr>
        <sz val="10"/>
        <rFont val="Arial"/>
        <family val="2"/>
      </rPr>
      <t>)</t>
    </r>
  </si>
  <si>
    <r>
      <t>"a</t>
    </r>
    <r>
      <rPr>
        <vertAlign val="subscript"/>
        <sz val="10"/>
        <rFont val="Arial"/>
        <family val="2"/>
      </rPr>
      <t>0</t>
    </r>
    <r>
      <rPr>
        <sz val="10"/>
        <rFont val="Arial"/>
        <family val="2"/>
      </rPr>
      <t>" im Nenner von G(</t>
    </r>
    <r>
      <rPr>
        <i/>
        <sz val="10"/>
        <rFont val="Arial"/>
        <family val="2"/>
      </rPr>
      <t>s</t>
    </r>
    <r>
      <rPr>
        <sz val="10"/>
        <rFont val="Arial"/>
        <family val="2"/>
      </rPr>
      <t>)</t>
    </r>
  </si>
  <si>
    <r>
      <t xml:space="preserve">Entsprechend den  Werten in den Zellen A1 bis A6 ist die </t>
    </r>
    <r>
      <rPr>
        <b/>
        <sz val="10"/>
        <color indexed="10"/>
        <rFont val="Arial"/>
        <family val="2"/>
      </rPr>
      <t>aktuelle</t>
    </r>
    <r>
      <rPr>
        <sz val="10"/>
        <rFont val="Arial"/>
        <family val="0"/>
      </rPr>
      <t xml:space="preserve"> Übertragungsfunktion:</t>
    </r>
  </si>
  <si>
    <r>
      <t xml:space="preserve">ist die obere Grenze von </t>
    </r>
    <r>
      <rPr>
        <b/>
        <i/>
        <sz val="10"/>
        <color indexed="14"/>
        <rFont val="Arial"/>
        <family val="2"/>
      </rPr>
      <t>t</t>
    </r>
    <r>
      <rPr>
        <b/>
        <sz val="10"/>
        <color indexed="14"/>
        <rFont val="Arial"/>
        <family val="2"/>
      </rPr>
      <t xml:space="preserve"> </t>
    </r>
    <r>
      <rPr>
        <sz val="10"/>
        <color indexed="8"/>
        <rFont val="Arial"/>
        <family val="2"/>
      </rPr>
      <t>für die Sprungantwort in Sekunden</t>
    </r>
  </si>
  <si>
    <r>
      <t xml:space="preserve">ist die </t>
    </r>
    <r>
      <rPr>
        <b/>
        <sz val="10"/>
        <color indexed="12"/>
        <rFont val="Arial"/>
        <family val="2"/>
      </rPr>
      <t>untere</t>
    </r>
    <r>
      <rPr>
        <sz val="10"/>
        <rFont val="Arial"/>
        <family val="0"/>
      </rPr>
      <t xml:space="preserve"> Grenze von </t>
    </r>
    <r>
      <rPr>
        <b/>
        <i/>
        <sz val="10"/>
        <color indexed="12"/>
        <rFont val="Symbol"/>
        <family val="1"/>
      </rPr>
      <t>w</t>
    </r>
    <r>
      <rPr>
        <sz val="10"/>
        <color indexed="8"/>
        <rFont val="Arial"/>
        <family val="2"/>
      </rPr>
      <t>,</t>
    </r>
    <r>
      <rPr>
        <b/>
        <i/>
        <sz val="10"/>
        <color indexed="12"/>
        <rFont val="Arial"/>
        <family val="2"/>
      </rPr>
      <t xml:space="preserve"> </t>
    </r>
    <r>
      <rPr>
        <sz val="10"/>
        <color indexed="8"/>
        <rFont val="Arial"/>
        <family val="2"/>
      </rPr>
      <t xml:space="preserve">Wert in Zelle </t>
    </r>
    <r>
      <rPr>
        <b/>
        <sz val="10"/>
        <color indexed="12"/>
        <rFont val="Arial"/>
        <family val="2"/>
      </rPr>
      <t>A10</t>
    </r>
    <r>
      <rPr>
        <sz val="10"/>
        <color indexed="8"/>
        <rFont val="Arial"/>
        <family val="2"/>
      </rPr>
      <t xml:space="preserve"> eingeben</t>
    </r>
  </si>
  <si>
    <r>
      <t xml:space="preserve">ist die </t>
    </r>
    <r>
      <rPr>
        <b/>
        <sz val="10"/>
        <color indexed="17"/>
        <rFont val="Arial"/>
        <family val="2"/>
      </rPr>
      <t>obere</t>
    </r>
    <r>
      <rPr>
        <sz val="10"/>
        <rFont val="Arial"/>
        <family val="0"/>
      </rPr>
      <t xml:space="preserve"> Grenze von </t>
    </r>
    <r>
      <rPr>
        <b/>
        <i/>
        <sz val="10"/>
        <color indexed="17"/>
        <rFont val="Symbol"/>
        <family val="1"/>
      </rPr>
      <t>w</t>
    </r>
    <r>
      <rPr>
        <sz val="10"/>
        <color indexed="8"/>
        <rFont val="Arial"/>
        <family val="2"/>
      </rPr>
      <t xml:space="preserve">, Wert in Zelle </t>
    </r>
    <r>
      <rPr>
        <b/>
        <sz val="10"/>
        <color indexed="17"/>
        <rFont val="Arial"/>
        <family val="2"/>
      </rPr>
      <t>A11</t>
    </r>
    <r>
      <rPr>
        <sz val="10"/>
        <color indexed="8"/>
        <rFont val="Arial"/>
        <family val="2"/>
      </rPr>
      <t xml:space="preserve"> eingeben</t>
    </r>
  </si>
  <si>
    <r>
      <t>Werte in Zellen A1 bis A6 eingeben (evtl. mit neg. Vorzeichen und Dezimal</t>
    </r>
    <r>
      <rPr>
        <b/>
        <u val="single"/>
        <sz val="10"/>
        <color indexed="10"/>
        <rFont val="Arial"/>
        <family val="2"/>
      </rPr>
      <t>komma</t>
    </r>
    <r>
      <rPr>
        <b/>
        <sz val="10"/>
        <color indexed="10"/>
        <rFont val="Arial"/>
        <family val="2"/>
      </rPr>
      <t>).</t>
    </r>
  </si>
  <si>
    <t>Version 2.0, Copyright 2013, Leonhard Stiny, Dr. Helmut Ulrich. Für dieses Tool besteht KEINERLEI GARANTIE.</t>
  </si>
  <si>
    <t>Fall 1a</t>
  </si>
  <si>
    <t>Fall 1b</t>
  </si>
  <si>
    <t>Fall 3</t>
  </si>
  <si>
    <t>Fall</t>
  </si>
  <si>
    <r>
      <t>G(j</t>
    </r>
    <r>
      <rPr>
        <b/>
        <i/>
        <sz val="10"/>
        <rFont val="Symbol"/>
        <family val="1"/>
      </rPr>
      <t>w</t>
    </r>
    <r>
      <rPr>
        <b/>
        <sz val="10"/>
        <rFont val="Arial"/>
        <family val="2"/>
      </rPr>
      <t>)</t>
    </r>
  </si>
  <si>
    <r>
      <t>Re{G(j</t>
    </r>
    <r>
      <rPr>
        <b/>
        <i/>
        <sz val="10"/>
        <rFont val="Symbol"/>
        <family val="1"/>
      </rPr>
      <t>w</t>
    </r>
    <r>
      <rPr>
        <b/>
        <sz val="10"/>
        <rFont val="Arial"/>
        <family val="2"/>
      </rPr>
      <t>)}</t>
    </r>
  </si>
  <si>
    <r>
      <t>Im{G(j</t>
    </r>
    <r>
      <rPr>
        <b/>
        <i/>
        <sz val="10"/>
        <rFont val="Symbol"/>
        <family val="1"/>
      </rPr>
      <t>w</t>
    </r>
    <r>
      <rPr>
        <b/>
        <sz val="10"/>
        <rFont val="Arial"/>
        <family val="2"/>
      </rPr>
      <t>)}</t>
    </r>
  </si>
  <si>
    <r>
      <t>h(</t>
    </r>
    <r>
      <rPr>
        <b/>
        <i/>
        <sz val="10"/>
        <rFont val="Arial"/>
        <family val="2"/>
      </rPr>
      <t>t</t>
    </r>
    <r>
      <rPr>
        <b/>
        <sz val="10"/>
        <rFont val="Arial"/>
        <family val="2"/>
      </rPr>
      <t>)</t>
    </r>
  </si>
  <si>
    <r>
      <t>Fälle der Sprungantwort h(</t>
    </r>
    <r>
      <rPr>
        <i/>
        <sz val="10"/>
        <rFont val="Arial"/>
        <family val="2"/>
      </rPr>
      <t>t</t>
    </r>
    <r>
      <rPr>
        <sz val="10"/>
        <rFont val="Arial"/>
        <family val="0"/>
      </rPr>
      <t>):</t>
    </r>
  </si>
  <si>
    <r>
      <t>Diskriminante a</t>
    </r>
    <r>
      <rPr>
        <vertAlign val="subscript"/>
        <sz val="10"/>
        <rFont val="Arial"/>
        <family val="2"/>
      </rPr>
      <t>1</t>
    </r>
    <r>
      <rPr>
        <vertAlign val="superscript"/>
        <sz val="10"/>
        <rFont val="Arial"/>
        <family val="2"/>
      </rPr>
      <t>2</t>
    </r>
    <r>
      <rPr>
        <sz val="10"/>
        <rFont val="Arial"/>
        <family val="0"/>
      </rPr>
      <t xml:space="preserve"> - 4·a</t>
    </r>
    <r>
      <rPr>
        <vertAlign val="subscript"/>
        <sz val="10"/>
        <rFont val="Arial"/>
        <family val="2"/>
      </rPr>
      <t>2</t>
    </r>
    <r>
      <rPr>
        <sz val="10"/>
        <rFont val="Arial"/>
        <family val="0"/>
      </rPr>
      <t>·a</t>
    </r>
    <r>
      <rPr>
        <vertAlign val="subscript"/>
        <sz val="10"/>
        <rFont val="Arial"/>
        <family val="2"/>
      </rPr>
      <t>0</t>
    </r>
  </si>
  <si>
    <t>Fall 1c</t>
  </si>
  <si>
    <t>Fall 1d</t>
  </si>
  <si>
    <t>Fall 2a</t>
  </si>
  <si>
    <t>Fall 2b</t>
  </si>
  <si>
    <t>Fall 2c</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</si>
</sst>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quot;Ja&quot;;&quot;Ja&quot;;&quot;Nein&quot;"/>
    <numFmt numFmtId="174" formatCode="&quot;Wahr&quot;;&quot;Wahr&quot;;&quot;Falsch&quot;"/>
    <numFmt numFmtId="175" formatCode="&quot;Ein&quot;;&quot;Ein&quot;;&quot;Aus&quot;"/>
    <numFmt numFmtId="176" formatCode="[$€-2]\ #,##0.00_);[Red]\([$€-2]\ #,##0.00\)"/>
    <numFmt numFmtId="177" formatCode="0.000000000000000000000000000000"/>
    <numFmt numFmtId="178" formatCode="0.0000"/>
    <numFmt numFmtId="179" formatCode="0.00;[Red]0.00"/>
  </numFmts>
  <fonts count="46">
    <font>
      <sz val="10"/>
      <name val="Arial"/>
      <family val="0"/>
    </font>
    <font>
      <b/>
      <sz val="10"/>
      <name val="Arial"/>
      <family val="2"/>
    </font>
    <font>
      <b/>
      <sz val="10"/>
      <color indexed="10"/>
      <name val="Arial"/>
      <family val="2"/>
    </font>
    <font>
      <b/>
      <sz val="10"/>
      <color indexed="12"/>
      <name val="Arial"/>
      <family val="2"/>
    </font>
    <font>
      <u val="single"/>
      <sz val="10"/>
      <name val="Arial"/>
      <family val="2"/>
    </font>
    <font>
      <b/>
      <sz val="10"/>
      <color indexed="14"/>
      <name val="Arial"/>
      <family val="2"/>
    </font>
    <font>
      <sz val="10"/>
      <color indexed="8"/>
      <name val="Arial"/>
      <family val="2"/>
    </font>
    <font>
      <sz val="8"/>
      <name val="Arial"/>
      <family val="2"/>
    </font>
    <font>
      <i/>
      <sz val="10"/>
      <name val="Arial"/>
      <family val="2"/>
    </font>
    <font>
      <vertAlign val="subscript"/>
      <sz val="10"/>
      <name val="Arial"/>
      <family val="2"/>
    </font>
    <font>
      <i/>
      <sz val="10"/>
      <name val="Symbol"/>
      <family val="1"/>
    </font>
    <font>
      <b/>
      <i/>
      <sz val="10"/>
      <name val="Symbol"/>
      <family val="1"/>
    </font>
    <font>
      <b/>
      <i/>
      <sz val="10"/>
      <name val="Arial"/>
      <family val="2"/>
    </font>
    <font>
      <b/>
      <i/>
      <sz val="10"/>
      <color indexed="12"/>
      <name val="Symbol"/>
      <family val="1"/>
    </font>
    <font>
      <b/>
      <i/>
      <sz val="10"/>
      <color indexed="14"/>
      <name val="Arial"/>
      <family val="2"/>
    </font>
    <font>
      <b/>
      <sz val="10"/>
      <color indexed="17"/>
      <name val="Arial"/>
      <family val="2"/>
    </font>
    <font>
      <b/>
      <i/>
      <sz val="10"/>
      <color indexed="17"/>
      <name val="Symbol"/>
      <family val="1"/>
    </font>
    <font>
      <b/>
      <i/>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0"/>
      <color indexed="10"/>
      <name val="Arial"/>
      <family val="2"/>
    </font>
    <font>
      <b/>
      <sz val="10"/>
      <color indexed="8"/>
      <name val="Arial"/>
      <family val="2"/>
    </font>
    <font>
      <b/>
      <sz val="14"/>
      <color indexed="8"/>
      <name val="Symbol"/>
      <family val="1"/>
    </font>
    <font>
      <b/>
      <sz val="12"/>
      <color indexed="8"/>
      <name val="Arial"/>
      <family val="2"/>
    </font>
    <font>
      <b/>
      <sz val="12"/>
      <color indexed="8"/>
      <name val="Symbol"/>
      <family val="1"/>
    </font>
    <font>
      <sz val="9.2"/>
      <color indexed="8"/>
      <name val="Arial"/>
      <family val="2"/>
    </font>
    <font>
      <b/>
      <u val="single"/>
      <sz val="10"/>
      <color indexed="10"/>
      <name val="Arial"/>
      <family val="2"/>
    </font>
    <font>
      <b/>
      <i/>
      <sz val="12"/>
      <color indexed="8"/>
      <name val="Arial"/>
      <family val="2"/>
    </font>
    <font>
      <b/>
      <i/>
      <sz val="14"/>
      <color indexed="8"/>
      <name val="Symbol"/>
      <family val="1"/>
    </font>
    <font>
      <b/>
      <i/>
      <sz val="12"/>
      <color indexed="8"/>
      <name val="Symbol"/>
      <family val="1"/>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6" fillId="20" borderId="1" applyNumberFormat="0" applyAlignment="0" applyProtection="0"/>
    <xf numFmtId="0" fontId="27"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7" borderId="2" applyNumberFormat="0" applyAlignment="0" applyProtection="0"/>
    <xf numFmtId="0" fontId="32" fillId="0" borderId="3" applyNumberFormat="0" applyFill="0" applyAlignment="0" applyProtection="0"/>
    <xf numFmtId="0" fontId="31" fillId="0" borderId="0" applyNumberFormat="0" applyFill="0" applyBorder="0" applyAlignment="0" applyProtection="0"/>
    <xf numFmtId="0" fontId="22" fillId="4" borderId="0" applyNumberFormat="0" applyBorder="0" applyAlignment="0" applyProtection="0"/>
    <xf numFmtId="0" fontId="2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3" fillId="3"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9" fillId="23" borderId="9" applyNumberFormat="0" applyAlignment="0" applyProtection="0"/>
  </cellStyleXfs>
  <cellXfs count="37">
    <xf numFmtId="0" fontId="0" fillId="0" borderId="0" xfId="0" applyAlignment="1">
      <alignment/>
    </xf>
    <xf numFmtId="0" fontId="0" fillId="0" borderId="0" xfId="0" applyNumberFormat="1"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center"/>
    </xf>
    <xf numFmtId="0" fontId="1" fillId="0" borderId="0" xfId="0" applyFont="1" applyAlignment="1">
      <alignment/>
    </xf>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0" fillId="0" borderId="0" xfId="0" applyFont="1" applyAlignment="1">
      <alignment horizontal="center"/>
    </xf>
    <xf numFmtId="0" fontId="2" fillId="0" borderId="0" xfId="0" applyFont="1" applyAlignment="1">
      <alignment/>
    </xf>
    <xf numFmtId="0" fontId="3" fillId="0" borderId="0" xfId="0" applyFont="1" applyAlignment="1">
      <alignment/>
    </xf>
    <xf numFmtId="0" fontId="0" fillId="0" borderId="0" xfId="0" applyFont="1" applyAlignment="1">
      <alignment horizontal="right"/>
    </xf>
    <xf numFmtId="0" fontId="2" fillId="0" borderId="0" xfId="0" applyNumberFormat="1"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2" fillId="0" borderId="0" xfId="0" applyFont="1" applyAlignment="1" applyProtection="1">
      <alignment/>
      <protection/>
    </xf>
    <xf numFmtId="0" fontId="2" fillId="0" borderId="0" xfId="0" applyNumberFormat="1" applyFont="1" applyAlignment="1" applyProtection="1">
      <alignment horizontal="center"/>
      <protection locked="0"/>
    </xf>
    <xf numFmtId="0" fontId="2" fillId="0" borderId="0" xfId="0" applyFont="1" applyBorder="1" applyAlignment="1" applyProtection="1">
      <alignment/>
      <protection/>
    </xf>
    <xf numFmtId="0" fontId="0" fillId="0" borderId="0" xfId="0" applyBorder="1" applyAlignment="1">
      <alignment horizontal="center"/>
    </xf>
    <xf numFmtId="0" fontId="0" fillId="0" borderId="0" xfId="0" applyBorder="1" applyAlignment="1">
      <alignment/>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15" fillId="0" borderId="0" xfId="0" applyFont="1" applyAlignment="1" applyProtection="1">
      <alignment horizontal="center"/>
      <protection locked="0"/>
    </xf>
    <xf numFmtId="0" fontId="5" fillId="0" borderId="0" xfId="0" applyFont="1" applyAlignment="1" applyProtection="1">
      <alignment horizontal="center"/>
      <protection locked="0"/>
    </xf>
    <xf numFmtId="0" fontId="0" fillId="0" borderId="0" xfId="0" applyAlignment="1" applyProtection="1">
      <alignment horizontal="center"/>
      <protection/>
    </xf>
    <xf numFmtId="0" fontId="7" fillId="0" borderId="0" xfId="0" applyFont="1" applyAlignment="1">
      <alignment/>
    </xf>
    <xf numFmtId="0" fontId="2" fillId="0" borderId="0" xfId="0" applyFont="1" applyAlignment="1">
      <alignment/>
    </xf>
    <xf numFmtId="0" fontId="0" fillId="0" borderId="0" xfId="0" applyFont="1" applyAlignment="1">
      <alignment horizontal="left"/>
    </xf>
    <xf numFmtId="0" fontId="6" fillId="0" borderId="0" xfId="0" applyFont="1" applyAlignment="1">
      <alignment/>
    </xf>
    <xf numFmtId="0" fontId="0" fillId="0" borderId="0" xfId="0" applyAlignment="1">
      <alignment horizontal="left"/>
    </xf>
    <xf numFmtId="0" fontId="7" fillId="0" borderId="0" xfId="0" applyFont="1" applyAlignment="1">
      <alignment/>
    </xf>
    <xf numFmtId="0" fontId="2" fillId="0" borderId="0" xfId="0" applyFont="1" applyAlignment="1">
      <alignment horizontal="center"/>
    </xf>
    <xf numFmtId="0" fontId="1" fillId="0" borderId="0" xfId="0" applyFont="1" applyAlignment="1">
      <alignment/>
    </xf>
    <xf numFmtId="0" fontId="0" fillId="0" borderId="0" xfId="0" applyAlignment="1">
      <alignment/>
    </xf>
    <xf numFmtId="0" fontId="5"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Bode-Diagramm: Amplitudengang</a:t>
            </a:r>
          </a:p>
        </c:rich>
      </c:tx>
      <c:layout>
        <c:manualLayout>
          <c:xMode val="factor"/>
          <c:yMode val="factor"/>
          <c:x val="0.00425"/>
          <c:y val="0"/>
        </c:manualLayout>
      </c:layout>
      <c:spPr>
        <a:noFill/>
        <a:ln>
          <a:noFill/>
        </a:ln>
      </c:spPr>
    </c:title>
    <c:plotArea>
      <c:layout>
        <c:manualLayout>
          <c:xMode val="edge"/>
          <c:yMode val="edge"/>
          <c:x val="0.0405"/>
          <c:y val="0.104"/>
          <c:w val="0.95025"/>
          <c:h val="0.827"/>
        </c:manualLayout>
      </c:layout>
      <c:lineChart>
        <c:grouping val="standard"/>
        <c:varyColors val="0"/>
        <c:ser>
          <c:idx val="0"/>
          <c:order val="0"/>
          <c:tx>
            <c:strRef>
              <c:f>Datentabelle!$E$24</c:f>
              <c:strCache>
                <c:ptCount val="1"/>
                <c:pt idx="0">
                  <c:v>Betrag in dB</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Datentabelle!$E$25:$E$225</c:f>
              <c:numCache>
                <c:ptCount val="201"/>
                <c:pt idx="0">
                  <c:v>-0.08739051266869516</c:v>
                </c:pt>
                <c:pt idx="1">
                  <c:v>-0.0943362043574842</c:v>
                </c:pt>
                <c:pt idx="2">
                  <c:v>-0.10183749582720525</c:v>
                </c:pt>
                <c:pt idx="3">
                  <c:v>-0.1099393795201213</c:v>
                </c:pt>
                <c:pt idx="4">
                  <c:v>-0.11869057199185709</c:v>
                </c:pt>
                <c:pt idx="5">
                  <c:v>-0.12814383294618975</c:v>
                </c:pt>
                <c:pt idx="6">
                  <c:v>-0.13835631275076601</c:v>
                </c:pt>
                <c:pt idx="7">
                  <c:v>-0.14938993101387385</c:v>
                </c:pt>
                <c:pt idx="8">
                  <c:v>-0.16131178900748677</c:v>
                </c:pt>
                <c:pt idx="9">
                  <c:v>-0.17419461892814936</c:v>
                </c:pt>
                <c:pt idx="10">
                  <c:v>-0.1881172731916347</c:v>
                </c:pt>
                <c:pt idx="11">
                  <c:v>-0.20316525714988234</c:v>
                </c:pt>
                <c:pt idx="12">
                  <c:v>-0.21943130878989717</c:v>
                </c:pt>
                <c:pt idx="13">
                  <c:v>-0.237016029108909</c:v>
                </c:pt>
                <c:pt idx="14">
                  <c:v>-0.25602856693903675</c:v>
                </c:pt>
                <c:pt idx="15">
                  <c:v>-0.27658736199041684</c:v>
                </c:pt>
                <c:pt idx="16">
                  <c:v>-0.2988209497632245</c:v>
                </c:pt>
                <c:pt idx="17">
                  <c:v>-0.322868831697524</c:v>
                </c:pt>
                <c:pt idx="18">
                  <c:v>-0.34888241343247195</c:v>
                </c:pt>
                <c:pt idx="19">
                  <c:v>-0.3770260132557804</c:v>
                </c:pt>
                <c:pt idx="20">
                  <c:v>-0.40747794164797063</c:v>
                </c:pt>
                <c:pt idx="21">
                  <c:v>-0.4404316511452271</c:v>
                </c:pt>
                <c:pt idx="22">
                  <c:v>-0.47609695340672714</c:v>
                </c:pt>
                <c:pt idx="23">
                  <c:v>-0.5147012971924443</c:v>
                </c:pt>
                <c:pt idx="24">
                  <c:v>-0.5564910966982871</c:v>
                </c:pt>
                <c:pt idx="25">
                  <c:v>-0.601733094073076</c:v>
                </c:pt>
                <c:pt idx="26">
                  <c:v>-0.6507157326001728</c:v>
                </c:pt>
                <c:pt idx="27">
                  <c:v>-0.7037505075445089</c:v>
                </c:pt>
                <c:pt idx="28">
                  <c:v>-0.7611732495322622</c:v>
                </c:pt>
                <c:pt idx="29">
                  <c:v>-0.8233452799487423</c:v>
                </c:pt>
                <c:pt idx="30">
                  <c:v>-0.8906543585186046</c:v>
                </c:pt>
                <c:pt idx="31">
                  <c:v>-0.9635153191886614</c:v>
                </c:pt>
                <c:pt idx="32">
                  <c:v>-1.0423702608101577</c:v>
                </c:pt>
                <c:pt idx="33">
                  <c:v>-1.127688123014606</c:v>
                </c:pt>
                <c:pt idx="34">
                  <c:v>-1.219963434211004</c:v>
                </c:pt>
                <c:pt idx="35">
                  <c:v>-1.3197139670339741</c:v>
                </c:pt>
                <c:pt idx="36">
                  <c:v>-1.4274769763449877</c:v>
                </c:pt>
                <c:pt idx="37">
                  <c:v>-1.543803626040448</c:v>
                </c:pt>
                <c:pt idx="38">
                  <c:v>-1.6692511343151568</c:v>
                </c:pt>
                <c:pt idx="39">
                  <c:v>-1.8043720848942364</c:v>
                </c:pt>
                <c:pt idx="40">
                  <c:v>-1.9497002683937614</c:v>
                </c:pt>
                <c:pt idx="41">
                  <c:v>-2.1057323408226156</c:v>
                </c:pt>
                <c:pt idx="42">
                  <c:v>-2.2729045272472845</c:v>
                </c:pt>
                <c:pt idx="43">
                  <c:v>-2.4515635762177848</c:v>
                </c:pt>
                <c:pt idx="44">
                  <c:v>-2.641931212083304</c:v>
                </c:pt>
                <c:pt idx="45">
                  <c:v>-2.8440614772922794</c:v>
                </c:pt>
                <c:pt idx="46">
                  <c:v>-3.0577906600998688</c:v>
                </c:pt>
                <c:pt idx="47">
                  <c:v>-3.2826800379090977</c:v>
                </c:pt>
                <c:pt idx="48">
                  <c:v>-3.5179525238945004</c:v>
                </c:pt>
                <c:pt idx="49">
                  <c:v>-3.7624255866670886</c:v>
                </c:pt>
                <c:pt idx="50">
                  <c:v>-4.014444611313691</c:v>
                </c:pt>
                <c:pt idx="51">
                  <c:v>-4.271823221415111</c:v>
                </c:pt>
                <c:pt idx="52">
                  <c:v>-4.531799886567106</c:v>
                </c:pt>
                <c:pt idx="53">
                  <c:v>-4.791023046993288</c:v>
                </c:pt>
                <c:pt idx="54">
                  <c:v>-5.0455792583690275</c:v>
                </c:pt>
                <c:pt idx="55">
                  <c:v>-5.2910792903213855</c:v>
                </c:pt>
                <c:pt idx="56">
                  <c:v>-5.522814129691993</c:v>
                </c:pt>
                <c:pt idx="57">
                  <c:v>-5.73598496143145</c:v>
                </c:pt>
                <c:pt idx="58">
                  <c:v>-5.925997922484703</c:v>
                </c:pt>
                <c:pt idx="59">
                  <c:v>-6.088797339466906</c:v>
                </c:pt>
                <c:pt idx="60">
                  <c:v>-6.221194623899471</c:v>
                </c:pt>
                <c:pt idx="61">
                  <c:v>-6.321140400012586</c:v>
                </c:pt>
                <c:pt idx="62">
                  <c:v>-6.38789062757448</c:v>
                </c:pt>
                <c:pt idx="63">
                  <c:v>-6.422035259681885</c:v>
                </c:pt>
                <c:pt idx="64">
                  <c:v>-6.425385974575759</c:v>
                </c:pt>
                <c:pt idx="65">
                  <c:v>-6.4007484898325835</c:v>
                </c:pt>
                <c:pt idx="66">
                  <c:v>-6.351625196488483</c:v>
                </c:pt>
                <c:pt idx="67">
                  <c:v>-6.281899899553237</c:v>
                </c:pt>
                <c:pt idx="68">
                  <c:v>-6.195549092784928</c:v>
                </c:pt>
                <c:pt idx="69">
                  <c:v>-6.0964087827301</c:v>
                </c:pt>
                <c:pt idx="70">
                  <c:v>-5.988008899133533</c:v>
                </c:pt>
                <c:pt idx="71">
                  <c:v>-5.873473562045075</c:v>
                </c:pt>
                <c:pt idx="72">
                  <c:v>-5.755476942660792</c:v>
                </c:pt>
                <c:pt idx="73">
                  <c:v>-5.6362409179686335</c:v>
                </c:pt>
                <c:pt idx="74">
                  <c:v>-5.517560782907518</c:v>
                </c:pt>
                <c:pt idx="75">
                  <c:v>-5.400847350940134</c:v>
                </c:pt>
                <c:pt idx="76">
                  <c:v>-5.287176573747129</c:v>
                </c:pt>
                <c:pt idx="77">
                  <c:v>-5.177340546533161</c:v>
                </c:pt>
                <c:pt idx="78">
                  <c:v>-5.071896050095566</c:v>
                </c:pt>
                <c:pt idx="79">
                  <c:v>-4.971208502126554</c:v>
                </c:pt>
                <c:pt idx="80">
                  <c:v>-4.875490385828659</c:v>
                </c:pt>
                <c:pt idx="81">
                  <c:v>-4.784833993425278</c:v>
                </c:pt>
                <c:pt idx="82">
                  <c:v>-4.6992387762353935</c:v>
                </c:pt>
                <c:pt idx="83">
                  <c:v>-4.618633829240917</c:v>
                </c:pt>
                <c:pt idx="84">
                  <c:v>-4.542896132948291</c:v>
                </c:pt>
                <c:pt idx="85">
                  <c:v>-4.4718651842688235</c:v>
                </c:pt>
                <c:pt idx="86">
                  <c:v>-4.40535460903316</c:v>
                </c:pt>
                <c:pt idx="87">
                  <c:v>-4.343161286260802</c:v>
                </c:pt>
                <c:pt idx="88">
                  <c:v>-4.28507244363649</c:v>
                </c:pt>
                <c:pt idx="89">
                  <c:v>-4.230871113630304</c:v>
                </c:pt>
                <c:pt idx="90">
                  <c:v>-4.180340275016546</c:v>
                </c:pt>
                <c:pt idx="91">
                  <c:v>-4.133265947302906</c:v>
                </c:pt>
                <c:pt idx="92">
                  <c:v>-4.0894394563479946</c:v>
                </c:pt>
                <c:pt idx="93">
                  <c:v>-4.0486590479405375</c:v>
                </c:pt>
                <c:pt idx="94">
                  <c:v>-4.010730991634</c:v>
                </c:pt>
                <c:pt idx="95">
                  <c:v>-3.975470288796669</c:v>
                </c:pt>
                <c:pt idx="96">
                  <c:v>-3.9427010757445475</c:v>
                </c:pt>
                <c:pt idx="97">
                  <c:v>-3.9122567941288047</c:v>
                </c:pt>
                <c:pt idx="98">
                  <c:v>-3.8839801856846363</c:v>
                </c:pt>
                <c:pt idx="99">
                  <c:v>-3.8577231563645284</c:v>
                </c:pt>
                <c:pt idx="100">
                  <c:v>-3.83334654521232</c:v>
                </c:pt>
                <c:pt idx="101">
                  <c:v>-3.81071982562937</c:v>
                </c:pt>
                <c:pt idx="102">
                  <c:v>-3.78972076055301</c:v>
                </c:pt>
                <c:pt idx="103">
                  <c:v>-3.770235028201725</c:v>
                </c:pt>
                <c:pt idx="104">
                  <c:v>-3.7521558311891146</c:v>
                </c:pt>
                <c:pt idx="105">
                  <c:v>-3.7353834987627996</c:v>
                </c:pt>
                <c:pt idx="106">
                  <c:v>-3.7198250895240474</c:v>
                </c:pt>
                <c:pt idx="107">
                  <c:v>-3.7053940000959478</c:v>
                </c:pt>
                <c:pt idx="108">
                  <c:v>-3.6920095837277547</c:v>
                </c:pt>
                <c:pt idx="109">
                  <c:v>-3.6795967816657704</c:v>
                </c:pt>
                <c:pt idx="110">
                  <c:v>-3.668085769221788</c:v>
                </c:pt>
                <c:pt idx="111">
                  <c:v>-3.6574116177726967</c:v>
                </c:pt>
                <c:pt idx="112">
                  <c:v>-3.647513973389615</c:v>
                </c:pt>
                <c:pt idx="113">
                  <c:v>-3.6383367523849586</c:v>
                </c:pt>
                <c:pt idx="114">
                  <c:v>-3.6298278537582225</c:v>
                </c:pt>
                <c:pt idx="115">
                  <c:v>-3.621938888290297</c:v>
                </c:pt>
                <c:pt idx="116">
                  <c:v>-3.6146249238687993</c:v>
                </c:pt>
                <c:pt idx="117">
                  <c:v>-3.6078442465063327</c:v>
                </c:pt>
                <c:pt idx="118">
                  <c:v>-3.6015581364327924</c:v>
                </c:pt>
                <c:pt idx="119">
                  <c:v>-3.595730658588771</c:v>
                </c:pt>
                <c:pt idx="120">
                  <c:v>-3.59032846681783</c:v>
                </c:pt>
                <c:pt idx="121">
                  <c:v>-3.5853206210423334</c:v>
                </c:pt>
                <c:pt idx="122">
                  <c:v>-3.580678416707377</c:v>
                </c:pt>
                <c:pt idx="123">
                  <c:v>-3.5763752257880603</c:v>
                </c:pt>
                <c:pt idx="124">
                  <c:v>-3.57238634867078</c:v>
                </c:pt>
                <c:pt idx="125">
                  <c:v>-3.5686888762441966</c:v>
                </c:pt>
                <c:pt idx="126">
                  <c:v>-3.56526156155788</c:v>
                </c:pt>
                <c:pt idx="127">
                  <c:v>-3.5620847004381933</c:v>
                </c:pt>
                <c:pt idx="128">
                  <c:v>-3.559140020477733</c:v>
                </c:pt>
                <c:pt idx="129">
                  <c:v>-3.5564105778459787</c:v>
                </c:pt>
                <c:pt idx="130">
                  <c:v>-3.5538806613988605</c:v>
                </c:pt>
                <c:pt idx="131">
                  <c:v>-3.5515357035942414</c:v>
                </c:pt>
                <c:pt idx="132">
                  <c:v>-3.549362197749701</c:v>
                </c:pt>
                <c:pt idx="133">
                  <c:v>-3.5473476212072086</c:v>
                </c:pt>
                <c:pt idx="134">
                  <c:v>-3.54548036399592</c:v>
                </c:pt>
                <c:pt idx="135">
                  <c:v>-3.5437496626109803</c:v>
                </c:pt>
                <c:pt idx="136">
                  <c:v>-3.542145538550343</c:v>
                </c:pt>
                <c:pt idx="137">
                  <c:v>-3.5406587412754047</c:v>
                </c:pt>
                <c:pt idx="138">
                  <c:v>-3.5392806952831863</c:v>
                </c:pt>
                <c:pt idx="139">
                  <c:v>-3.538003450999172</c:v>
                </c:pt>
                <c:pt idx="140">
                  <c:v>-3.5368196392192486</c:v>
                </c:pt>
                <c:pt idx="141">
                  <c:v>-3.5357224288479854</c:v>
                </c:pt>
                <c:pt idx="142">
                  <c:v>-3.5347054876977073</c:v>
                </c:pt>
                <c:pt idx="143">
                  <c:v>-3.5337629461295266</c:v>
                </c:pt>
                <c:pt idx="144">
                  <c:v>-3.5328893633320435</c:v>
                </c:pt>
                <c:pt idx="145">
                  <c:v>-3.53207969604868</c:v>
                </c:pt>
                <c:pt idx="146">
                  <c:v>-3.5313292695769904</c:v>
                </c:pt>
                <c:pt idx="147">
                  <c:v>-3.5306337508763077</c:v>
                </c:pt>
                <c:pt idx="148">
                  <c:v>-3.5299891236317036</c:v>
                </c:pt>
                <c:pt idx="149">
                  <c:v>-3.5293916651324446</c:v>
                </c:pt>
                <c:pt idx="150">
                  <c:v>-3.5288379248343515</c:v>
                </c:pt>
                <c:pt idx="151">
                  <c:v>-3.528324704483305</c:v>
                </c:pt>
                <c:pt idx="152">
                  <c:v>-3.5278490396874096</c:v>
                </c:pt>
                <c:pt idx="153">
                  <c:v>-3.5274081828323753</c:v>
                </c:pt>
                <c:pt idx="154">
                  <c:v>-3.526999587242676</c:v>
                </c:pt>
                <c:pt idx="155">
                  <c:v>-3.5266208924981646</c:v>
                </c:pt>
                <c:pt idx="156">
                  <c:v>-3.5262699108216666</c:v>
                </c:pt>
                <c:pt idx="157">
                  <c:v>-3.525944614460381</c:v>
                </c:pt>
                <c:pt idx="158">
                  <c:v>-3.5256431239879844</c:v>
                </c:pt>
                <c:pt idx="159">
                  <c:v>-3.5253636974611102</c:v>
                </c:pt>
                <c:pt idx="160">
                  <c:v>-3.525104720367555</c:v>
                </c:pt>
                <c:pt idx="161">
                  <c:v>-3.5248646963085797</c:v>
                </c:pt>
                <c:pt idx="162">
                  <c:v>-3.5246422383619858</c:v>
                </c:pt>
                <c:pt idx="163">
                  <c:v>-3.524436061076111</c:v>
                </c:pt>
                <c:pt idx="164">
                  <c:v>-3.5242449730487357</c:v>
                </c:pt>
                <c:pt idx="165">
                  <c:v>-3.524067870048672</c:v>
                </c:pt>
                <c:pt idx="166">
                  <c:v>-3.523903728639664</c:v>
                </c:pt>
                <c:pt idx="167">
                  <c:v>-3.5237516002705838</c:v>
                </c:pt>
                <c:pt idx="168">
                  <c:v>-3.5236106057975536</c:v>
                </c:pt>
                <c:pt idx="169">
                  <c:v>-3.5234799304067415</c:v>
                </c:pt>
                <c:pt idx="170">
                  <c:v>-3.5233588189081066</c:v>
                </c:pt>
                <c:pt idx="171">
                  <c:v>-3.5232465713734036</c:v>
                </c:pt>
                <c:pt idx="172">
                  <c:v>-3.5231425390932936</c:v>
                </c:pt>
                <c:pt idx="173">
                  <c:v>-3.5230461208299326</c:v>
                </c:pt>
                <c:pt idx="174">
                  <c:v>-3.5229567593436295</c:v>
                </c:pt>
                <c:pt idx="175">
                  <c:v>-3.5228739381737055</c:v>
                </c:pt>
                <c:pt idx="176">
                  <c:v>-3.5227971786546926</c:v>
                </c:pt>
                <c:pt idx="177">
                  <c:v>-3.522726037150817</c:v>
                </c:pt>
                <c:pt idx="178">
                  <c:v>-3.52266010249281</c:v>
                </c:pt>
                <c:pt idx="179">
                  <c:v>-3.5225989936021755</c:v>
                </c:pt>
                <c:pt idx="180">
                  <c:v>-3.5225423572893195</c:v>
                </c:pt>
                <c:pt idx="181">
                  <c:v>-3.522489866212617</c:v>
                </c:pt>
                <c:pt idx="182">
                  <c:v>-3.52244121698712</c:v>
                </c:pt>
                <c:pt idx="183">
                  <c:v>-3.5223961284312804</c:v>
                </c:pt>
                <c:pt idx="184">
                  <c:v>-3.5223543399422597</c:v>
                </c:pt>
                <c:pt idx="185">
                  <c:v>-3.5223156099897084</c:v>
                </c:pt>
                <c:pt idx="186">
                  <c:v>-3.5222797147202534</c:v>
                </c:pt>
                <c:pt idx="187">
                  <c:v>-3.5222464466637504</c:v>
                </c:pt>
                <c:pt idx="188">
                  <c:v>-3.522215613534432</c:v>
                </c:pt>
                <c:pt idx="189">
                  <c:v>-3.522187037119371</c:v>
                </c:pt>
                <c:pt idx="190">
                  <c:v>-3.522160552248983</c:v>
                </c:pt>
                <c:pt idx="191">
                  <c:v>-3.5221360058420172</c:v>
                </c:pt>
                <c:pt idx="192">
                  <c:v>-3.5221132560211865</c:v>
                </c:pt>
                <c:pt idx="193">
                  <c:v>-3.522092171293086</c:v>
                </c:pt>
                <c:pt idx="194">
                  <c:v>-3.522072629788211</c:v>
                </c:pt>
                <c:pt idx="195">
                  <c:v>-3.52205451855661</c:v>
                </c:pt>
                <c:pt idx="196">
                  <c:v>-3.5220377329151336</c:v>
                </c:pt>
                <c:pt idx="197">
                  <c:v>-3.5220221758424013</c:v>
                </c:pt>
                <c:pt idx="198">
                  <c:v>-3.5220077574180317</c:v>
                </c:pt>
                <c:pt idx="199">
                  <c:v>-3.5219943943029324</c:v>
                </c:pt>
                <c:pt idx="200">
                  <c:v>-3.521982009257601</c:v>
                </c:pt>
              </c:numCache>
            </c:numRef>
          </c:val>
          <c:smooth val="0"/>
        </c:ser>
        <c:marker val="1"/>
        <c:axId val="65319287"/>
        <c:axId val="51002672"/>
      </c:lineChart>
      <c:catAx>
        <c:axId val="65319287"/>
        <c:scaling>
          <c:orientation val="minMax"/>
        </c:scaling>
        <c:axPos val="b"/>
        <c:title>
          <c:tx>
            <c:rich>
              <a:bodyPr vert="horz" rot="0" anchor="ctr"/>
              <a:lstStyle/>
              <a:p>
                <a:pPr algn="ctr">
                  <a:defRPr/>
                </a:pPr>
                <a:r>
                  <a:rPr lang="en-US" cap="none" sz="1400" b="1" i="1" u="none" baseline="0">
                    <a:solidFill>
                      <a:srgbClr val="000000"/>
                    </a:solidFill>
                  </a:rPr>
                  <a:t>w</a:t>
                </a:r>
              </a:p>
            </c:rich>
          </c:tx>
          <c:layout>
            <c:manualLayout>
              <c:xMode val="factor"/>
              <c:yMode val="factor"/>
              <c:x val="0.00725"/>
              <c:y val="0"/>
            </c:manualLayout>
          </c:layout>
          <c:overlay val="0"/>
          <c:spPr>
            <a:noFill/>
            <a:ln>
              <a:noFill/>
            </a:ln>
          </c:spPr>
        </c:title>
        <c:majorGridlines>
          <c:spPr>
            <a:ln w="3175">
              <a:solidFill>
                <a:srgbClr val="000000"/>
              </a:solidFill>
            </a:ln>
          </c:spPr>
        </c:majorGridlines>
        <c:delete val="0"/>
        <c:numFmt formatCode="General" sourceLinked="1"/>
        <c:majorTickMark val="cross"/>
        <c:minorTickMark val="cross"/>
        <c:tickLblPos val="high"/>
        <c:spPr>
          <a:ln w="38100">
            <a:solidFill>
              <a:srgbClr val="000000"/>
            </a:solidFill>
          </a:ln>
        </c:spPr>
        <c:txPr>
          <a:bodyPr vert="horz" rot="-5400000"/>
          <a:lstStyle/>
          <a:p>
            <a:pPr>
              <a:defRPr lang="en-US" cap="none" sz="1000" b="1" i="0" u="none" baseline="0">
                <a:solidFill>
                  <a:srgbClr val="000000"/>
                </a:solidFill>
                <a:latin typeface="Arial"/>
                <a:ea typeface="Arial"/>
                <a:cs typeface="Arial"/>
              </a:defRPr>
            </a:pPr>
          </a:p>
        </c:txPr>
        <c:crossAx val="51002672"/>
        <c:crosses val="autoZero"/>
        <c:auto val="1"/>
        <c:lblOffset val="100"/>
        <c:tickLblSkip val="10"/>
        <c:tickMarkSkip val="10"/>
        <c:noMultiLvlLbl val="0"/>
      </c:catAx>
      <c:valAx>
        <c:axId val="5100267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|G(j</a:t>
                </a:r>
                <a:r>
                  <a:rPr lang="en-US" cap="none" sz="1200" b="1" i="1" u="none" baseline="0">
                    <a:solidFill>
                      <a:srgbClr val="000000"/>
                    </a:solidFill>
                  </a:rPr>
                  <a:t>w</a:t>
                </a:r>
                <a:r>
                  <a:rPr lang="en-US" cap="none" sz="1200" b="1" i="0" u="none" baseline="0">
                    <a:solidFill>
                      <a:srgbClr val="000000"/>
                    </a:solidFill>
                    <a:latin typeface="Arial"/>
                    <a:ea typeface="Arial"/>
                    <a:cs typeface="Arial"/>
                  </a:rPr>
                  <a:t>)| in dB</a:t>
                </a:r>
              </a:p>
            </c:rich>
          </c:tx>
          <c:layout>
            <c:manualLayout>
              <c:xMode val="factor"/>
              <c:yMode val="factor"/>
              <c:x val="-0.0027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cross"/>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65319287"/>
        <c:crossesAt val="1"/>
        <c:crossBetween val="midCat"/>
        <c:dispUnits/>
      </c:valAx>
      <c:spPr>
        <a:noFill/>
        <a:ln w="127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Bode-Diagramm: Phasengang</a:t>
            </a:r>
          </a:p>
        </c:rich>
      </c:tx>
      <c:layout>
        <c:manualLayout>
          <c:xMode val="factor"/>
          <c:yMode val="factor"/>
          <c:x val="0.0025"/>
          <c:y val="0"/>
        </c:manualLayout>
      </c:layout>
      <c:spPr>
        <a:noFill/>
        <a:ln>
          <a:noFill/>
        </a:ln>
      </c:spPr>
    </c:title>
    <c:plotArea>
      <c:layout>
        <c:manualLayout>
          <c:xMode val="edge"/>
          <c:yMode val="edge"/>
          <c:x val="0.0535"/>
          <c:y val="0.104"/>
          <c:w val="0.937"/>
          <c:h val="0.827"/>
        </c:manualLayout>
      </c:layout>
      <c:lineChart>
        <c:grouping val="standard"/>
        <c:varyColors val="0"/>
        <c:ser>
          <c:idx val="1"/>
          <c:order val="0"/>
          <c:tx>
            <c:strRef>
              <c:f>Datentabelle!$F$24</c:f>
              <c:strCache>
                <c:ptCount val="1"/>
                <c:pt idx="0">
                  <c:v>Phase in Grad</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Datentabelle!$F$25:$F$225</c:f>
              <c:numCache>
                <c:ptCount val="201"/>
                <c:pt idx="0">
                  <c:v>-5.709738061693622</c:v>
                </c:pt>
                <c:pt idx="1">
                  <c:v>-5.9292172589350605</c:v>
                </c:pt>
                <c:pt idx="2">
                  <c:v>-6.1569826894026685</c:v>
                </c:pt>
                <c:pt idx="3">
                  <c:v>-6.393327005134358</c:v>
                </c:pt>
                <c:pt idx="4">
                  <c:v>-6.638550298456417</c:v>
                </c:pt>
                <c:pt idx="5">
                  <c:v>-6.892959821955502</c:v>
                </c:pt>
                <c:pt idx="6">
                  <c:v>-7.156869609080385</c:v>
                </c:pt>
                <c:pt idx="7">
                  <c:v>-7.430599976843512</c:v>
                </c:pt>
                <c:pt idx="8">
                  <c:v>-7.714476888832079</c:v>
                </c:pt>
                <c:pt idx="9">
                  <c:v>-8.0088311528884</c:v>
                </c:pt>
                <c:pt idx="10">
                  <c:v>-8.31399742329855</c:v>
                </c:pt>
                <c:pt idx="11">
                  <c:v>-8.630312972008737</c:v>
                </c:pt>
                <c:pt idx="12">
                  <c:v>-8.958116187139225</c:v>
                </c:pt>
                <c:pt idx="13">
                  <c:v>-9.29774474972939</c:v>
                </c:pt>
                <c:pt idx="14">
                  <c:v>-9.649533431050175</c:v>
                </c:pt>
                <c:pt idx="15">
                  <c:v>-10.01381144275201</c:v>
                </c:pt>
                <c:pt idx="16">
                  <c:v>-10.390899260366213</c:v>
                </c:pt>
                <c:pt idx="17">
                  <c:v>-10.781104826980014</c:v>
                </c:pt>
                <c:pt idx="18">
                  <c:v>-11.184719027999508</c:v>
                </c:pt>
                <c:pt idx="19">
                  <c:v>-11.602010309507254</c:v>
                </c:pt>
                <c:pt idx="20">
                  <c:v>-12.03321829151523</c:v>
                </c:pt>
                <c:pt idx="21">
                  <c:v>-12.478546203116125</c:v>
                </c:pt>
                <c:pt idx="22">
                  <c:v>-12.938151938886678</c:v>
                </c:pt>
                <c:pt idx="23">
                  <c:v>-13.412137504685631</c:v>
                </c:pt>
                <c:pt idx="24">
                  <c:v>-13.900536586130116</c:v>
                </c:pt>
                <c:pt idx="25">
                  <c:v>-14.403299934602646</c:v>
                </c:pt>
                <c:pt idx="26">
                  <c:v>-14.920278223994195</c:v>
                </c:pt>
                <c:pt idx="27">
                  <c:v>-15.451201987275292</c:v>
                </c:pt>
                <c:pt idx="28">
                  <c:v>-15.995658196733373</c:v>
                </c:pt>
                <c:pt idx="29">
                  <c:v>-16.55306300744969</c:v>
                </c:pt>
                <c:pt idx="30">
                  <c:v>-17.122630143539087</c:v>
                </c:pt>
                <c:pt idx="31">
                  <c:v>-17.703334375570133</c:v>
                </c:pt>
                <c:pt idx="32">
                  <c:v>-18.2938695221325</c:v>
                </c:pt>
                <c:pt idx="33">
                  <c:v>-18.892600418030014</c:v>
                </c:pt>
                <c:pt idx="34">
                  <c:v>-19.497508338742612</c:v>
                </c:pt>
                <c:pt idx="35">
                  <c:v>-20.10612947254441</c:v>
                </c:pt>
                <c:pt idx="36">
                  <c:v>-20.715486210280446</c:v>
                </c:pt>
                <c:pt idx="37">
                  <c:v>-21.322011307067296</c:v>
                </c:pt>
                <c:pt idx="38">
                  <c:v>-21.92146539665741</c:v>
                </c:pt>
                <c:pt idx="39">
                  <c:v>-22.5088489534388</c:v>
                </c:pt>
                <c:pt idx="40">
                  <c:v>-23.078310654405353</c:v>
                </c:pt>
                <c:pt idx="41">
                  <c:v>-23.623055259286737</c:v>
                </c:pt>
                <c:pt idx="42">
                  <c:v>-24.135255675138918</c:v>
                </c:pt>
                <c:pt idx="43">
                  <c:v>-24.605975879578956</c:v>
                </c:pt>
                <c:pt idx="44">
                  <c:v>-25.025113915400052</c:v>
                </c:pt>
                <c:pt idx="45">
                  <c:v>-25.38137728258833</c:v>
                </c:pt>
                <c:pt idx="46">
                  <c:v>-25.662306722476824</c:v>
                </c:pt>
                <c:pt idx="47">
                  <c:v>-25.854368468793385</c:v>
                </c:pt>
                <c:pt idx="48">
                  <c:v>-25.943139165634552</c:v>
                </c:pt>
                <c:pt idx="49">
                  <c:v>-25.913611095194092</c:v>
                </c:pt>
                <c:pt idx="50">
                  <c:v>-25.750646851800003</c:v>
                </c:pt>
                <c:pt idx="51">
                  <c:v>-25.439610163356544</c:v>
                </c:pt>
                <c:pt idx="52">
                  <c:v>-24.967190436185003</c:v>
                </c:pt>
                <c:pt idx="53">
                  <c:v>-24.322419489798527</c:v>
                </c:pt>
                <c:pt idx="54">
                  <c:v>-23.497846890502093</c:v>
                </c:pt>
                <c:pt idx="55">
                  <c:v>-22.49079444160456</c:v>
                </c:pt>
                <c:pt idx="56">
                  <c:v>-21.304554725632382</c:v>
                </c:pt>
                <c:pt idx="57">
                  <c:v>-19.94934474528449</c:v>
                </c:pt>
                <c:pt idx="58">
                  <c:v>-18.44279380283916</c:v>
                </c:pt>
                <c:pt idx="59">
                  <c:v>-16.809759407261282</c:v>
                </c:pt>
                <c:pt idx="60">
                  <c:v>-15.081344677189007</c:v>
                </c:pt>
                <c:pt idx="61">
                  <c:v>-13.293133255742628</c:v>
                </c:pt>
                <c:pt idx="62">
                  <c:v>-11.48283084940001</c:v>
                </c:pt>
                <c:pt idx="63">
                  <c:v>-9.68764972042315</c:v>
                </c:pt>
                <c:pt idx="64">
                  <c:v>-7.941837406343571</c:v>
                </c:pt>
                <c:pt idx="65">
                  <c:v>-6.274707164556254</c:v>
                </c:pt>
                <c:pt idx="66">
                  <c:v>-4.709393852296778</c:v>
                </c:pt>
                <c:pt idx="67">
                  <c:v>-3.262388083406608</c:v>
                </c:pt>
                <c:pt idx="68">
                  <c:v>-1.9437519286419962</c:v>
                </c:pt>
                <c:pt idx="69">
                  <c:v>-0.757828548517755</c:v>
                </c:pt>
                <c:pt idx="70">
                  <c:v>0.2957670022733751</c:v>
                </c:pt>
                <c:pt idx="71">
                  <c:v>1.2210638348083014</c:v>
                </c:pt>
                <c:pt idx="72">
                  <c:v>2.0246959275948657</c:v>
                </c:pt>
                <c:pt idx="73">
                  <c:v>2.714990635462903</c:v>
                </c:pt>
                <c:pt idx="74">
                  <c:v>3.3012221306960075</c:v>
                </c:pt>
                <c:pt idx="75">
                  <c:v>3.793034356354123</c:v>
                </c:pt>
                <c:pt idx="76">
                  <c:v>4.200018631481209</c:v>
                </c:pt>
                <c:pt idx="77">
                  <c:v>4.53142184125933</c:v>
                </c:pt>
                <c:pt idx="78">
                  <c:v>4.7959587896357</c:v>
                </c:pt>
                <c:pt idx="79">
                  <c:v>5.001703896583424</c:v>
                </c:pt>
                <c:pt idx="80">
                  <c:v>5.1560409058965515</c:v>
                </c:pt>
                <c:pt idx="81">
                  <c:v>5.265653315996862</c:v>
                </c:pt>
                <c:pt idx="82">
                  <c:v>5.336542123528143</c:v>
                </c:pt>
                <c:pt idx="83">
                  <c:v>5.374060836277758</c:v>
                </c:pt>
                <c:pt idx="84">
                  <c:v>5.382960461727454</c:v>
                </c:pt>
                <c:pt idx="85">
                  <c:v>5.367439329644125</c:v>
                </c:pt>
                <c:pt idx="86">
                  <c:v>5.331194238035692</c:v>
                </c:pt>
                <c:pt idx="87">
                  <c:v>5.277470615743725</c:v>
                </c:pt>
                <c:pt idx="88">
                  <c:v>5.209110263388826</c:v>
                </c:pt>
                <c:pt idx="89">
                  <c:v>5.1285958470869755</c:v>
                </c:pt>
                <c:pt idx="90">
                  <c:v>5.0380917416559505</c:v>
                </c:pt>
                <c:pt idx="91">
                  <c:v>4.939481103304764</c:v>
                </c:pt>
                <c:pt idx="92">
                  <c:v>4.834399235319055</c:v>
                </c:pt>
                <c:pt idx="93">
                  <c:v>4.724263423392545</c:v>
                </c:pt>
                <c:pt idx="94">
                  <c:v>4.610299481588919</c:v>
                </c:pt>
                <c:pt idx="95">
                  <c:v>4.493565281088384</c:v>
                </c:pt>
                <c:pt idx="96">
                  <c:v>4.374971543070077</c:v>
                </c:pt>
                <c:pt idx="97">
                  <c:v>4.255300172170161</c:v>
                </c:pt>
                <c:pt idx="98">
                  <c:v>4.135220393462361</c:v>
                </c:pt>
                <c:pt idx="99">
                  <c:v>4.015302937567876</c:v>
                </c:pt>
                <c:pt idx="100">
                  <c:v>3.89603249788004</c:v>
                </c:pt>
                <c:pt idx="101">
                  <c:v>3.7778186626271704</c:v>
                </c:pt>
                <c:pt idx="102">
                  <c:v>3.6610055036750415</c:v>
                </c:pt>
                <c:pt idx="103">
                  <c:v>3.5458799842129585</c:v>
                </c:pt>
                <c:pt idx="104">
                  <c:v>3.432679329134452</c:v>
                </c:pt>
                <c:pt idx="105">
                  <c:v>3.321597485179442</c:v>
                </c:pt>
                <c:pt idx="106">
                  <c:v>3.2127907827827302</c:v>
                </c:pt>
                <c:pt idx="107">
                  <c:v>3.106382898040609</c:v>
                </c:pt>
                <c:pt idx="108">
                  <c:v>3.0024692011650274</c:v>
                </c:pt>
                <c:pt idx="109">
                  <c:v>2.9011205671477818</c:v>
                </c:pt>
                <c:pt idx="110">
                  <c:v>2.802386714963155</c:v>
                </c:pt>
                <c:pt idx="111">
                  <c:v>2.706299133383918</c:v>
                </c:pt>
                <c:pt idx="112">
                  <c:v>2.6128736442487344</c:v>
                </c:pt>
                <c:pt idx="113">
                  <c:v>2.522112647674571</c:v>
                </c:pt>
                <c:pt idx="114">
                  <c:v>2.4340070881665796</c:v>
                </c:pt>
                <c:pt idx="115">
                  <c:v>2.348538175730262</c:v>
                </c:pt>
                <c:pt idx="116">
                  <c:v>2.265678891854302</c:v>
                </c:pt>
                <c:pt idx="117">
                  <c:v>2.185395306536378</c:v>
                </c:pt>
                <c:pt idx="118">
                  <c:v>2.107647729292663</c:v>
                </c:pt>
                <c:pt idx="119">
                  <c:v>2.0323917142699783</c:v>
                </c:pt>
                <c:pt idx="120">
                  <c:v>1.959578937112852</c:v>
                </c:pt>
                <c:pt idx="121">
                  <c:v>1.8891579590826972</c:v>
                </c:pt>
                <c:pt idx="122">
                  <c:v>1.8210748920407942</c:v>
                </c:pt>
                <c:pt idx="123">
                  <c:v>1.7552739762558962</c:v>
                </c:pt>
                <c:pt idx="124">
                  <c:v>1.6916980815543659</c:v>
                </c:pt>
                <c:pt idx="125">
                  <c:v>1.6302891410630973</c:v>
                </c:pt>
                <c:pt idx="126">
                  <c:v>1.5709885256877913</c:v>
                </c:pt>
                <c:pt idx="127">
                  <c:v>1.5137373664940448</c:v>
                </c:pt>
                <c:pt idx="128">
                  <c:v>1.4584768313058354</c:v>
                </c:pt>
                <c:pt idx="129">
                  <c:v>1.4051483610839262</c:v>
                </c:pt>
                <c:pt idx="130">
                  <c:v>1.35369387098788</c:v>
                </c:pt>
                <c:pt idx="131">
                  <c:v>1.3040559204453772</c:v>
                </c:pt>
                <c:pt idx="132">
                  <c:v>1.2561778560402623</c:v>
                </c:pt>
                <c:pt idx="133">
                  <c:v>1.2100039305835077</c:v>
                </c:pt>
                <c:pt idx="134">
                  <c:v>1.165479401332338</c:v>
                </c:pt>
                <c:pt idx="135">
                  <c:v>1.1225506099764002</c:v>
                </c:pt>
                <c:pt idx="136">
                  <c:v>1.0811650466987308</c:v>
                </c:pt>
                <c:pt idx="137">
                  <c:v>1.0412714003505645</c:v>
                </c:pt>
                <c:pt idx="138">
                  <c:v>1.0028195965363593</c:v>
                </c:pt>
                <c:pt idx="139">
                  <c:v>0.9657608251953631</c:v>
                </c:pt>
                <c:pt idx="140">
                  <c:v>0.930047559078032</c:v>
                </c:pt>
                <c:pt idx="141">
                  <c:v>0.8956335643502896</c:v>
                </c:pt>
                <c:pt idx="142">
                  <c:v>0.8624739044124466</c:v>
                </c:pt>
                <c:pt idx="143">
                  <c:v>0.8305249378902387</c:v>
                </c:pt>
                <c:pt idx="144">
                  <c:v>0.7997443116413498</c:v>
                </c:pt>
                <c:pt idx="145">
                  <c:v>0.770090949518947</c:v>
                </c:pt>
                <c:pt idx="146">
                  <c:v>0.7415250375453135</c:v>
                </c:pt>
                <c:pt idx="147">
                  <c:v>0.7140080060685898</c:v>
                </c:pt>
                <c:pt idx="148">
                  <c:v>0.6875025094059806</c:v>
                </c:pt>
                <c:pt idx="149">
                  <c:v>0.6619724034151212</c:v>
                </c:pt>
                <c:pt idx="150">
                  <c:v>0.6373827213797705</c:v>
                </c:pt>
                <c:pt idx="151">
                  <c:v>0.6136996485483153</c:v>
                </c:pt>
                <c:pt idx="152">
                  <c:v>0.5908904956200566</c:v>
                </c:pt>
                <c:pt idx="153">
                  <c:v>0.5689236714367502</c:v>
                </c:pt>
                <c:pt idx="154">
                  <c:v>0.5477686551031695</c:v>
                </c:pt>
                <c:pt idx="155">
                  <c:v>0.5273959677308404</c:v>
                </c:pt>
                <c:pt idx="156">
                  <c:v>0.5077771439731439</c:v>
                </c:pt>
                <c:pt idx="157">
                  <c:v>0.4888847034964928</c:v>
                </c:pt>
                <c:pt idx="158">
                  <c:v>0.4706921225124469</c:v>
                </c:pt>
                <c:pt idx="159">
                  <c:v>0.4531738054770413</c:v>
                </c:pt>
                <c:pt idx="160">
                  <c:v>0.4363050570483416</c:v>
                </c:pt>
                <c:pt idx="161">
                  <c:v>0.4200620543789208</c:v>
                </c:pt>
                <c:pt idx="162">
                  <c:v>0.4044218198077842</c:v>
                </c:pt>
                <c:pt idx="163">
                  <c:v>0.38936219400555905</c:v>
                </c:pt>
                <c:pt idx="164">
                  <c:v>0.3748618096171855</c:v>
                </c:pt>
                <c:pt idx="165">
                  <c:v>0.3609000654381598</c:v>
                </c:pt>
                <c:pt idx="166">
                  <c:v>0.3474571011529728</c:v>
                </c:pt>
                <c:pt idx="167">
                  <c:v>0.33451377265821225</c:v>
                </c:pt>
                <c:pt idx="168">
                  <c:v>0.3220516279872354</c:v>
                </c:pt>
                <c:pt idx="169">
                  <c:v>0.3100528838481605</c:v>
                </c:pt>
                <c:pt idx="170">
                  <c:v>0.2985004027835021</c:v>
                </c:pt>
                <c:pt idx="171">
                  <c:v>0.2873776709550816</c:v>
                </c:pt>
                <c:pt idx="172">
                  <c:v>0.2766687765559352</c:v>
                </c:pt>
                <c:pt idx="173">
                  <c:v>0.2663583888471944</c:v>
                </c:pt>
                <c:pt idx="174">
                  <c:v>0.2564317378161909</c:v>
                </c:pt>
                <c:pt idx="175">
                  <c:v>0.24687459445008406</c:v>
                </c:pt>
                <c:pt idx="176">
                  <c:v>0.23767325161728176</c:v>
                </c:pt>
                <c:pt idx="177">
                  <c:v>0.2288145055480037</c:v>
                </c:pt>
                <c:pt idx="178">
                  <c:v>0.2202856379037618</c:v>
                </c:pt>
                <c:pt idx="179">
                  <c:v>0.21207439842482087</c:v>
                </c:pt>
                <c:pt idx="180">
                  <c:v>0.20416898814401194</c:v>
                </c:pt>
                <c:pt idx="181">
                  <c:v>0.19655804315422418</c:v>
                </c:pt>
                <c:pt idx="182">
                  <c:v>0.1892306189169427</c:v>
                </c:pt>
                <c:pt idx="183">
                  <c:v>0.18217617509851497</c:v>
                </c:pt>
                <c:pt idx="184">
                  <c:v>0.17538456092066265</c:v>
                </c:pt>
                <c:pt idx="185">
                  <c:v>0.16884600101159847</c:v>
                </c:pt>
                <c:pt idx="186">
                  <c:v>0.16255108174398972</c:v>
                </c:pt>
                <c:pt idx="187">
                  <c:v>0.15649073804604466</c:v>
                </c:pt>
                <c:pt idx="188">
                  <c:v>0.15065624067192457</c:v>
                </c:pt>
                <c:pt idx="189">
                  <c:v>0.1450391839180061</c:v>
                </c:pt>
                <c:pt idx="190">
                  <c:v>0.13963147377127832</c:v>
                </c:pt>
                <c:pt idx="191">
                  <c:v>0.134425316476762</c:v>
                </c:pt>
                <c:pt idx="192">
                  <c:v>0.12941320751060384</c:v>
                </c:pt>
                <c:pt idx="193">
                  <c:v>0.12458792094612473</c:v>
                </c:pt>
                <c:pt idx="194">
                  <c:v>0.11994249919999242</c:v>
                </c:pt>
                <c:pt idx="195">
                  <c:v>0.11547024314621462</c:v>
                </c:pt>
                <c:pt idx="196">
                  <c:v>0.11116470258573405</c:v>
                </c:pt>
                <c:pt idx="197">
                  <c:v>0.10701966705982564</c:v>
                </c:pt>
                <c:pt idx="198">
                  <c:v>0.1030291569956907</c:v>
                </c:pt>
                <c:pt idx="199">
                  <c:v>0.09918741517300096</c:v>
                </c:pt>
                <c:pt idx="200">
                  <c:v>0.0954888985004005</c:v>
                </c:pt>
              </c:numCache>
            </c:numRef>
          </c:val>
          <c:smooth val="0"/>
        </c:ser>
        <c:marker val="1"/>
        <c:axId val="56370865"/>
        <c:axId val="37575738"/>
      </c:lineChart>
      <c:catAx>
        <c:axId val="56370865"/>
        <c:scaling>
          <c:orientation val="minMax"/>
        </c:scaling>
        <c:axPos val="b"/>
        <c:title>
          <c:tx>
            <c:rich>
              <a:bodyPr vert="horz" rot="0" anchor="ctr"/>
              <a:lstStyle/>
              <a:p>
                <a:pPr algn="ctr">
                  <a:defRPr/>
                </a:pPr>
                <a:r>
                  <a:rPr lang="en-US" cap="none" sz="1400" b="1" i="1" u="none" baseline="0">
                    <a:solidFill>
                      <a:srgbClr val="000000"/>
                    </a:solidFill>
                  </a:rPr>
                  <a:t>w</a:t>
                </a:r>
              </a:p>
            </c:rich>
          </c:tx>
          <c:layout>
            <c:manualLayout>
              <c:xMode val="factor"/>
              <c:yMode val="factor"/>
              <c:x val="0.00725"/>
              <c:y val="0"/>
            </c:manualLayout>
          </c:layout>
          <c:overlay val="0"/>
          <c:spPr>
            <a:noFill/>
            <a:ln>
              <a:noFill/>
            </a:ln>
          </c:spPr>
        </c:title>
        <c:majorGridlines>
          <c:spPr>
            <a:ln w="3175">
              <a:solidFill>
                <a:srgbClr val="000000"/>
              </a:solidFill>
            </a:ln>
          </c:spPr>
        </c:majorGridlines>
        <c:delete val="0"/>
        <c:numFmt formatCode="General" sourceLinked="1"/>
        <c:majorTickMark val="cross"/>
        <c:minorTickMark val="cross"/>
        <c:tickLblPos val="high"/>
        <c:spPr>
          <a:ln w="38100">
            <a:solidFill>
              <a:srgbClr val="000000"/>
            </a:solidFill>
          </a:ln>
        </c:spPr>
        <c:txPr>
          <a:bodyPr vert="horz" rot="-5400000"/>
          <a:lstStyle/>
          <a:p>
            <a:pPr>
              <a:defRPr lang="en-US" cap="none" sz="1000" b="1" i="0" u="none" baseline="0">
                <a:solidFill>
                  <a:srgbClr val="000000"/>
                </a:solidFill>
                <a:latin typeface="Arial"/>
                <a:ea typeface="Arial"/>
                <a:cs typeface="Arial"/>
              </a:defRPr>
            </a:pPr>
          </a:p>
        </c:txPr>
        <c:crossAx val="37575738"/>
        <c:crosses val="autoZero"/>
        <c:auto val="1"/>
        <c:lblOffset val="100"/>
        <c:tickLblSkip val="10"/>
        <c:tickMarkSkip val="10"/>
        <c:noMultiLvlLbl val="0"/>
      </c:catAx>
      <c:valAx>
        <c:axId val="37575738"/>
        <c:scaling>
          <c:orientation val="minMax"/>
        </c:scaling>
        <c:axPos val="l"/>
        <c:title>
          <c:tx>
            <c:rich>
              <a:bodyPr vert="horz" rot="-5400000" anchor="ctr"/>
              <a:lstStyle/>
              <a:p>
                <a:pPr algn="ctr">
                  <a:defRPr/>
                </a:pPr>
                <a:r>
                  <a:rPr lang="en-US" cap="none" sz="1400" b="1" i="0" u="none" baseline="0">
                    <a:solidFill>
                      <a:srgbClr val="000000"/>
                    </a:solidFill>
                  </a:rPr>
                  <a:t>j</a:t>
                </a:r>
                <a:r>
                  <a:rPr lang="en-US" cap="none" sz="1000" b="1" i="0" u="none" baseline="0">
                    <a:solidFill>
                      <a:srgbClr val="000000"/>
                    </a:solidFill>
                    <a:latin typeface="Arial"/>
                    <a:ea typeface="Arial"/>
                    <a:cs typeface="Arial"/>
                  </a:rPr>
                  <a:t>(</a:t>
                </a:r>
                <a:r>
                  <a:rPr lang="en-US" cap="none" sz="1200" b="1" i="1" u="none" baseline="0">
                    <a:solidFill>
                      <a:srgbClr val="000000"/>
                    </a:solidFill>
                  </a:rPr>
                  <a:t>w</a:t>
                </a:r>
                <a:r>
                  <a:rPr lang="en-US" cap="none" sz="1000" b="1" i="0" u="none" baseline="0">
                    <a:solidFill>
                      <a:srgbClr val="000000"/>
                    </a:solidFill>
                    <a:latin typeface="Arial"/>
                    <a:ea typeface="Arial"/>
                    <a:cs typeface="Arial"/>
                  </a:rPr>
                  <a:t>)</a:t>
                </a:r>
                <a:r>
                  <a:rPr lang="en-US" cap="none" sz="1200" b="1" i="0" u="none" baseline="0">
                    <a:solidFill>
                      <a:srgbClr val="000000"/>
                    </a:solidFill>
                  </a:rPr>
                  <a:t>  </a:t>
                </a:r>
                <a:r>
                  <a:rPr lang="en-US" cap="none" sz="1200" b="1" i="0" u="none" baseline="0">
                    <a:solidFill>
                      <a:srgbClr val="000000"/>
                    </a:solidFill>
                    <a:latin typeface="Arial"/>
                    <a:ea typeface="Arial"/>
                    <a:cs typeface="Arial"/>
                  </a:rPr>
                  <a:t>in Grad</a:t>
                </a:r>
              </a:p>
            </c:rich>
          </c:tx>
          <c:layout>
            <c:manualLayout>
              <c:xMode val="factor"/>
              <c:yMode val="factor"/>
              <c:x val="-0.004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cross"/>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6370865"/>
        <c:crossesAt val="1"/>
        <c:crossBetween val="midCat"/>
        <c:dispUnits/>
      </c:valAx>
      <c:spPr>
        <a:noFill/>
        <a:ln w="127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Real-, Imaginärteil</a:t>
            </a:r>
          </a:p>
        </c:rich>
      </c:tx>
      <c:layout>
        <c:manualLayout>
          <c:xMode val="factor"/>
          <c:yMode val="factor"/>
          <c:x val="0.00325"/>
          <c:y val="0"/>
        </c:manualLayout>
      </c:layout>
      <c:spPr>
        <a:noFill/>
        <a:ln>
          <a:noFill/>
        </a:ln>
      </c:spPr>
    </c:title>
    <c:plotArea>
      <c:layout>
        <c:manualLayout>
          <c:xMode val="edge"/>
          <c:yMode val="edge"/>
          <c:x val="0.04275"/>
          <c:y val="0.11325"/>
          <c:w val="0.94675"/>
          <c:h val="0.76675"/>
        </c:manualLayout>
      </c:layout>
      <c:lineChart>
        <c:grouping val="standard"/>
        <c:varyColors val="0"/>
        <c:ser>
          <c:idx val="2"/>
          <c:order val="0"/>
          <c:tx>
            <c:strRef>
              <c:f>Datentabelle!$G$24</c:f>
              <c:strCache>
                <c:ptCount val="1"/>
                <c:pt idx="0">
                  <c:v>Re{G(jw)}</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Datentabelle!$G$25:$G$225</c:f>
              <c:numCache>
                <c:ptCount val="201"/>
                <c:pt idx="0">
                  <c:v>0.985077581726843</c:v>
                </c:pt>
                <c:pt idx="1">
                  <c:v>0.983905967572418</c:v>
                </c:pt>
                <c:pt idx="2">
                  <c:v>0.982642992407169</c:v>
                </c:pt>
                <c:pt idx="3">
                  <c:v>0.98128164249209</c:v>
                </c:pt>
                <c:pt idx="4">
                  <c:v>0.979814385752371</c:v>
                </c:pt>
                <c:pt idx="5">
                  <c:v>0.978233137295484</c:v>
                </c:pt>
                <c:pt idx="6">
                  <c:v>0.976529223412543</c:v>
                </c:pt>
                <c:pt idx="7">
                  <c:v>0.974693344175251</c:v>
                </c:pt>
                <c:pt idx="8">
                  <c:v>0.972715534795015</c:v>
                </c:pt>
                <c:pt idx="9">
                  <c:v>0.970585125978425</c:v>
                </c:pt>
                <c:pt idx="10">
                  <c:v>0.968290703596671</c:v>
                </c:pt>
                <c:pt idx="11">
                  <c:v>0.965820068089009</c:v>
                </c:pt>
                <c:pt idx="12">
                  <c:v>0.963160194145697</c:v>
                </c:pt>
                <c:pt idx="13">
                  <c:v>0.960297191368284</c:v>
                </c:pt>
                <c:pt idx="14">
                  <c:v>0.957216266789661</c:v>
                </c:pt>
                <c:pt idx="15">
                  <c:v>0.953901690358732</c:v>
                </c:pt>
                <c:pt idx="16">
                  <c:v>0.950336764760919</c:v>
                </c:pt>
                <c:pt idx="17">
                  <c:v>0.946503801263447</c:v>
                </c:pt>
                <c:pt idx="18">
                  <c:v>0.942384103650422</c:v>
                </c:pt>
                <c:pt idx="19">
                  <c:v>0.937957962755265</c:v>
                </c:pt>
                <c:pt idx="20">
                  <c:v>0.933204664614449</c:v>
                </c:pt>
                <c:pt idx="21">
                  <c:v>0.928102515863429</c:v>
                </c:pt>
                <c:pt idx="22">
                  <c:v>0.922628890678419</c:v>
                </c:pt>
                <c:pt idx="23">
                  <c:v>0.916760304337778</c:v>
                </c:pt>
                <c:pt idx="24">
                  <c:v>0.910472519331489</c:v>
                </c:pt>
                <c:pt idx="25">
                  <c:v>0.903740690875383</c:v>
                </c:pt>
                <c:pt idx="26">
                  <c:v>0.896539559667163</c:v>
                </c:pt>
                <c:pt idx="27">
                  <c:v>0.888843700716451</c:v>
                </c:pt>
                <c:pt idx="28">
                  <c:v>0.880627838033736</c:v>
                </c:pt>
                <c:pt idx="29">
                  <c:v>0.871867235788382</c:v>
                </c:pt>
                <c:pt idx="30">
                  <c:v>0.862538177124929</c:v>
                </c:pt>
                <c:pt idx="31">
                  <c:v>0.852618541999184</c:v>
                </c:pt>
                <c:pt idx="32">
                  <c:v>0.842088494951735</c:v>
                </c:pt>
                <c:pt idx="33">
                  <c:v>0.830931292413688</c:v>
                </c:pt>
                <c:pt idx="34">
                  <c:v>0.819134216620933</c:v>
                </c:pt>
                <c:pt idx="35">
                  <c:v>0.806689639136279</c:v>
                </c:pt>
                <c:pt idx="36">
                  <c:v>0.793596210953689</c:v>
                </c:pt>
                <c:pt idx="37">
                  <c:v>0.779860167807067</c:v>
                </c:pt>
                <c:pt idx="38">
                  <c:v>0.765496728319848</c:v>
                </c:pt>
                <c:pt idx="39">
                  <c:v>0.75053154886193</c:v>
                </c:pt>
                <c:pt idx="40">
                  <c:v>0.735002182553456</c:v>
                </c:pt>
                <c:pt idx="41">
                  <c:v>0.718959471312032</c:v>
                </c:pt>
                <c:pt idx="42">
                  <c:v>0.702468780287318</c:v>
                </c:pt>
                <c:pt idx="43">
                  <c:v>0.685610965265039</c:v>
                </c:pt>
                <c:pt idx="44">
                  <c:v>0.66848294821251</c:v>
                </c:pt>
                <c:pt idx="45">
                  <c:v>0.651197767344239</c:v>
                </c:pt>
                <c:pt idx="46">
                  <c:v>0.633883969638057</c:v>
                </c:pt>
                <c:pt idx="47">
                  <c:v>0.616684229343054</c:v>
                </c:pt>
                <c:pt idx="48">
                  <c:v>0.599753108669663</c:v>
                </c:pt>
                <c:pt idx="49">
                  <c:v>0.583253927873317</c:v>
                </c:pt>
                <c:pt idx="50">
                  <c:v>0.56735478008546</c:v>
                </c:pt>
                <c:pt idx="51">
                  <c:v>0.552223806949657</c:v>
                </c:pt>
                <c:pt idx="52">
                  <c:v>0.538023936310291</c:v>
                </c:pt>
                <c:pt idx="53">
                  <c:v>0.524907361864633</c:v>
                </c:pt>
                <c:pt idx="54">
                  <c:v>0.513010104366883</c:v>
                </c:pt>
                <c:pt idx="55">
                  <c:v>0.502447023015244</c:v>
                </c:pt>
                <c:pt idx="56">
                  <c:v>0.493307635815301</c:v>
                </c:pt>
                <c:pt idx="57">
                  <c:v>0.485653056413359</c:v>
                </c:pt>
                <c:pt idx="58">
                  <c:v>0.479514266439985</c:v>
                </c:pt>
                <c:pt idx="59">
                  <c:v>0.474891827688652</c:v>
                </c:pt>
                <c:pt idx="60">
                  <c:v>0.471757013059598</c:v>
                </c:pt>
                <c:pt idx="61">
                  <c:v>0.470054216344973</c:v>
                </c:pt>
                <c:pt idx="62">
                  <c:v>0.469704404078741</c:v>
                </c:pt>
                <c:pt idx="63">
                  <c:v>0.470609308679438</c:v>
                </c:pt>
                <c:pt idx="64">
                  <c:v>0.472656035634447</c:v>
                </c:pt>
                <c:pt idx="65">
                  <c:v>0.475721766891068</c:v>
                </c:pt>
                <c:pt idx="66">
                  <c:v>0.479678281278491</c:v>
                </c:pt>
                <c:pt idx="67">
                  <c:v>0.484396071040826</c:v>
                </c:pt>
                <c:pt idx="68">
                  <c:v>0.489747900989506</c:v>
                </c:pt>
                <c:pt idx="69">
                  <c:v>0.49561172403397</c:v>
                </c:pt>
                <c:pt idx="70">
                  <c:v>0.501872926833619</c:v>
                </c:pt>
                <c:pt idx="71">
                  <c:v>0.508425927667577</c:v>
                </c:pt>
                <c:pt idx="72">
                  <c:v>0.515175183562504</c:v>
                </c:pt>
                <c:pt idx="73">
                  <c:v>0.522035685538172</c:v>
                </c:pt>
                <c:pt idx="74">
                  <c:v>0.528933031193847</c:v>
                </c:pt>
                <c:pt idx="75">
                  <c:v>0.535803165156219</c:v>
                </c:pt>
                <c:pt idx="76">
                  <c:v>0.54259187271576</c:v>
                </c:pt>
                <c:pt idx="77">
                  <c:v>0.549254102681257</c:v>
                </c:pt>
                <c:pt idx="78">
                  <c:v>0.555753184074319</c:v>
                </c:pt>
                <c:pt idx="79">
                  <c:v>0.562059989285577</c:v>
                </c:pt>
                <c:pt idx="80">
                  <c:v>0.568152084775893</c:v>
                </c:pt>
                <c:pt idx="81">
                  <c:v>0.574012899982602</c:v>
                </c:pt>
                <c:pt idx="82">
                  <c:v>0.579630936117698</c:v>
                </c:pt>
                <c:pt idx="83">
                  <c:v>0.584999029127211</c:v>
                </c:pt>
                <c:pt idx="84">
                  <c:v>0.590113675169847</c:v>
                </c:pt>
                <c:pt idx="85">
                  <c:v>0.594974422427535</c:v>
                </c:pt>
                <c:pt idx="86">
                  <c:v>0.599583329694673</c:v>
                </c:pt>
                <c:pt idx="87">
                  <c:v>0.603944489806918</c:v>
                </c:pt>
                <c:pt idx="88">
                  <c:v>0.608063614371892</c:v>
                </c:pt>
                <c:pt idx="89">
                  <c:v>0.611947675279205</c:v>
                </c:pt>
                <c:pt idx="90">
                  <c:v>0.615604597946256</c:v>
                </c:pt>
                <c:pt idx="91">
                  <c:v>0.619043001075018</c:v>
                </c:pt>
                <c:pt idx="92">
                  <c:v>0.622271977753456</c:v>
                </c:pt>
                <c:pt idx="93">
                  <c:v>0.625300912955181</c:v>
                </c:pt>
                <c:pt idx="94">
                  <c:v>0.62813933281237</c:v>
                </c:pt>
                <c:pt idx="95">
                  <c:v>0.630796781415436</c:v>
                </c:pt>
                <c:pt idx="96">
                  <c:v>0.633282721296325</c:v>
                </c:pt>
                <c:pt idx="97">
                  <c:v>0.635606454157646</c:v>
                </c:pt>
                <c:pt idx="98">
                  <c:v>0.637777058802395</c:v>
                </c:pt>
                <c:pt idx="99">
                  <c:v>0.639803343588616</c:v>
                </c:pt>
                <c:pt idx="100">
                  <c:v>0.641693811074917</c:v>
                </c:pt>
                <c:pt idx="101">
                  <c:v>0.643456632833112</c:v>
                </c:pt>
                <c:pt idx="102">
                  <c:v>0.645099632683212</c:v>
                </c:pt>
                <c:pt idx="103">
                  <c:v>0.646630276854038</c:v>
                </c:pt>
                <c:pt idx="104">
                  <c:v>0.648055669791478</c:v>
                </c:pt>
                <c:pt idx="105">
                  <c:v>0.649382554528147</c:v>
                </c:pt>
                <c:pt idx="106">
                  <c:v>0.650617316695124</c:v>
                </c:pt>
                <c:pt idx="107">
                  <c:v>0.651765991401083</c:v>
                </c:pt>
                <c:pt idx="108">
                  <c:v>0.652834272328895</c:v>
                </c:pt>
                <c:pt idx="109">
                  <c:v>0.653827522507004</c:v>
                </c:pt>
                <c:pt idx="110">
                  <c:v>0.654750786304587</c:v>
                </c:pt>
                <c:pt idx="111">
                  <c:v>0.655608802277807</c:v>
                </c:pt>
                <c:pt idx="112">
                  <c:v>0.656406016560982</c:v>
                </c:pt>
                <c:pt idx="113">
                  <c:v>0.657146596552961</c:v>
                </c:pt>
                <c:pt idx="114">
                  <c:v>0.657834444696592</c:v>
                </c:pt>
                <c:pt idx="115">
                  <c:v>0.658473212189376</c:v>
                </c:pt>
                <c:pt idx="116">
                  <c:v>0.659066312497068</c:v>
                </c:pt>
                <c:pt idx="117">
                  <c:v>0.659616934570242</c:v>
                </c:pt>
                <c:pt idx="118">
                  <c:v>0.66012805568727</c:v>
                </c:pt>
                <c:pt idx="119">
                  <c:v>0.660602453866779</c:v>
                </c:pt>
                <c:pt idx="120">
                  <c:v>0.661042719808716</c:v>
                </c:pt>
                <c:pt idx="121">
                  <c:v>0.661451268336431</c:v>
                </c:pt>
                <c:pt idx="122">
                  <c:v>0.661830349323043</c:v>
                </c:pt>
                <c:pt idx="123">
                  <c:v>0.662182058094101</c:v>
                </c:pt>
                <c:pt idx="124">
                  <c:v>0.662508345305747</c:v>
                </c:pt>
                <c:pt idx="125">
                  <c:v>0.662811026303021</c:v>
                </c:pt>
                <c:pt idx="126">
                  <c:v>0.663091789967648</c:v>
                </c:pt>
                <c:pt idx="127">
                  <c:v>0.663352207067797</c:v>
                </c:pt>
                <c:pt idx="128">
                  <c:v>0.663593738125116</c:v>
                </c:pt>
                <c:pt idx="129">
                  <c:v>0.663817740816139</c:v>
                </c:pt>
                <c:pt idx="130">
                  <c:v>0.664025476926506</c:v>
                </c:pt>
                <c:pt idx="131">
                  <c:v>0.664218118877343</c:v>
                </c:pt>
                <c:pt idx="132">
                  <c:v>0.664396755843601</c:v>
                </c:pt>
                <c:pt idx="133">
                  <c:v>0.66456239948435</c:v>
                </c:pt>
                <c:pt idx="134">
                  <c:v>0.664715989304979</c:v>
                </c:pt>
                <c:pt idx="135">
                  <c:v>0.664858397670953</c:v>
                </c:pt>
                <c:pt idx="136">
                  <c:v>0.66499043449241</c:v>
                </c:pt>
                <c:pt idx="137">
                  <c:v>0.66511285159833</c:v>
                </c:pt>
                <c:pt idx="138">
                  <c:v>0.665226346818417</c:v>
                </c:pt>
                <c:pt idx="139">
                  <c:v>0.665331567790128</c:v>
                </c:pt>
                <c:pt idx="140">
                  <c:v>0.665429115507594</c:v>
                </c:pt>
                <c:pt idx="141">
                  <c:v>0.665519547628413</c:v>
                </c:pt>
                <c:pt idx="142">
                  <c:v>0.665603381553557</c:v>
                </c:pt>
                <c:pt idx="143">
                  <c:v>0.665681097294834</c:v>
                </c:pt>
                <c:pt idx="144">
                  <c:v>0.665753140143653</c:v>
                </c:pt>
                <c:pt idx="145">
                  <c:v>0.665819923154019</c:v>
                </c:pt>
                <c:pt idx="146">
                  <c:v>0.66588182945203</c:v>
                </c:pt>
                <c:pt idx="147">
                  <c:v>0.665939214383402</c:v>
                </c:pt>
                <c:pt idx="148">
                  <c:v>0.665992407509869</c:v>
                </c:pt>
                <c:pt idx="149">
                  <c:v>0.666041714464691</c:v>
                </c:pt>
                <c:pt idx="150">
                  <c:v>0.666087418676798</c:v>
                </c:pt>
                <c:pt idx="151">
                  <c:v>0.666129782972613</c:v>
                </c:pt>
                <c:pt idx="152">
                  <c:v>0.666169051063914</c:v>
                </c:pt>
                <c:pt idx="153">
                  <c:v>0.666205448929635</c:v>
                </c:pt>
                <c:pt idx="154">
                  <c:v>0.666239186098966</c:v>
                </c:pt>
                <c:pt idx="155">
                  <c:v>0.666270456842618</c:v>
                </c:pt>
                <c:pt idx="156">
                  <c:v>0.666299441278715</c:v>
                </c:pt>
                <c:pt idx="157">
                  <c:v>0.666326306399255</c:v>
                </c:pt>
                <c:pt idx="158">
                  <c:v>0.666351207022797</c:v>
                </c:pt>
                <c:pt idx="159">
                  <c:v>0.666374286678531</c:v>
                </c:pt>
                <c:pt idx="160">
                  <c:v>0.666395678426627</c:v>
                </c:pt>
                <c:pt idx="161">
                  <c:v>0.666415505619383</c:v>
                </c:pt>
                <c:pt idx="162">
                  <c:v>0.666433882607376</c:v>
                </c:pt>
                <c:pt idx="163">
                  <c:v>0.666450915394552</c:v>
                </c:pt>
                <c:pt idx="164">
                  <c:v>0.666466702245907</c:v>
                </c:pt>
                <c:pt idx="165">
                  <c:v>0.666481334251122</c:v>
                </c:pt>
                <c:pt idx="166">
                  <c:v>0.666494895847365</c:v>
                </c:pt>
                <c:pt idx="167">
                  <c:v>0.66650746530415</c:v>
                </c:pt>
                <c:pt idx="168">
                  <c:v>0.666519115173003</c:v>
                </c:pt>
                <c:pt idx="169">
                  <c:v>0.666529912704451</c:v>
                </c:pt>
                <c:pt idx="170">
                  <c:v>0.666539920234725</c:v>
                </c:pt>
                <c:pt idx="171">
                  <c:v>0.666549195544332</c:v>
                </c:pt>
                <c:pt idx="172">
                  <c:v>0.666557792190531</c:v>
                </c:pt>
                <c:pt idx="173">
                  <c:v>0.666565759815623</c:v>
                </c:pt>
                <c:pt idx="174">
                  <c:v>0.666573144432793</c:v>
                </c:pt>
                <c:pt idx="175">
                  <c:v>0.666579988691119</c:v>
                </c:pt>
                <c:pt idx="176">
                  <c:v>0.666586332121278</c:v>
                </c:pt>
                <c:pt idx="177">
                  <c:v>0.666592211363342</c:v>
                </c:pt>
                <c:pt idx="178">
                  <c:v>0.666597660377959</c:v>
                </c:pt>
                <c:pt idx="179">
                  <c:v>0.666602710642139</c:v>
                </c:pt>
                <c:pt idx="180">
                  <c:v>0.66660739133075</c:v>
                </c:pt>
                <c:pt idx="181">
                  <c:v>0.666611729484781</c:v>
                </c:pt>
                <c:pt idx="182">
                  <c:v>0.666615750167302</c:v>
                </c:pt>
                <c:pt idx="183">
                  <c:v>0.666619476608062</c:v>
                </c:pt>
                <c:pt idx="184">
                  <c:v>0.666622930337509</c:v>
                </c:pt>
                <c:pt idx="185">
                  <c:v>0.666626131311052</c:v>
                </c:pt>
                <c:pt idx="186">
                  <c:v>0.666629098024209</c:v>
                </c:pt>
                <c:pt idx="187">
                  <c:v>0.66663184761937</c:v>
                </c:pt>
                <c:pt idx="188">
                  <c:v>0.666634395984741</c:v>
                </c:pt>
                <c:pt idx="189">
                  <c:v>0.666636757846091</c:v>
                </c:pt>
                <c:pt idx="190">
                  <c:v>0.666638946851739</c:v>
                </c:pt>
                <c:pt idx="191">
                  <c:v>0.666640975651395</c:v>
                </c:pt>
                <c:pt idx="192">
                  <c:v>0.66664285596918</c:v>
                </c:pt>
                <c:pt idx="193">
                  <c:v>0.666644598671341</c:v>
                </c:pt>
                <c:pt idx="194">
                  <c:v>0.666646213829008</c:v>
                </c:pt>
                <c:pt idx="195">
                  <c:v>0.666647710776362</c:v>
                </c:pt>
                <c:pt idx="196">
                  <c:v>0.666649098164546</c:v>
                </c:pt>
                <c:pt idx="197">
                  <c:v>0.666650384011636</c:v>
                </c:pt>
                <c:pt idx="198">
                  <c:v>0.666651575748961</c:v>
                </c:pt>
                <c:pt idx="199">
                  <c:v>0.666652680264031</c:v>
                </c:pt>
                <c:pt idx="200">
                  <c:v>0.66665370394033</c:v>
                </c:pt>
              </c:numCache>
            </c:numRef>
          </c:val>
          <c:smooth val="1"/>
        </c:ser>
        <c:ser>
          <c:idx val="3"/>
          <c:order val="1"/>
          <c:tx>
            <c:strRef>
              <c:f>Datentabelle!$H$24</c:f>
              <c:strCache>
                <c:ptCount val="1"/>
                <c:pt idx="0">
                  <c:v>Im{G(jw)}</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Datentabelle!$H$25:$H$225</c:f>
              <c:numCache>
                <c:ptCount val="201"/>
                <c:pt idx="0">
                  <c:v>-0.0984929099952981</c:v>
                </c:pt>
                <c:pt idx="1">
                  <c:v>-0.102183906160754</c:v>
                </c:pt>
                <c:pt idx="2">
                  <c:v>-0.106002781782942</c:v>
                </c:pt>
                <c:pt idx="3">
                  <c:v>-0.109952649797771</c:v>
                </c:pt>
                <c:pt idx="4">
                  <c:v>-0.114036518311444</c:v>
                </c:pt>
                <c:pt idx="5">
                  <c:v>-0.118257258832165</c:v>
                </c:pt>
                <c:pt idx="6">
                  <c:v>-0.122617569874173</c:v>
                </c:pt>
                <c:pt idx="7">
                  <c:v>-0.127119935348827</c:v>
                </c:pt>
                <c:pt idx="8">
                  <c:v>-0.131766577091126</c:v>
                </c:pt>
                <c:pt idx="9">
                  <c:v>-0.136559400798009</c:v>
                </c:pt>
                <c:pt idx="10">
                  <c:v>-0.141499934577603</c:v>
                </c:pt>
                <c:pt idx="11">
                  <c:v>-0.146589259226699</c:v>
                </c:pt>
                <c:pt idx="12">
                  <c:v>-0.151827929268236</c:v>
                </c:pt>
                <c:pt idx="13">
                  <c:v>-0.157215883693108</c:v>
                </c:pt>
                <c:pt idx="14">
                  <c:v>-0.162752345263713</c:v>
                </c:pt>
                <c:pt idx="15">
                  <c:v>-0.168435707153795</c:v>
                </c:pt>
                <c:pt idx="16">
                  <c:v>-0.174263405625484</c:v>
                </c:pt>
                <c:pt idx="17">
                  <c:v>-0.180231777386649</c:v>
                </c:pt>
                <c:pt idx="18">
                  <c:v>-0.186335900239023</c:v>
                </c:pt>
                <c:pt idx="19">
                  <c:v>-0.192569415632129</c:v>
                </c:pt>
                <c:pt idx="20">
                  <c:v>-0.198924331795544</c:v>
                </c:pt>
                <c:pt idx="21">
                  <c:v>-0.205390806252642</c:v>
                </c:pt>
                <c:pt idx="22">
                  <c:v>-0.211956906748286</c:v>
                </c:pt>
                <c:pt idx="23">
                  <c:v>-0.218608349982567</c:v>
                </c:pt>
                <c:pt idx="24">
                  <c:v>-0.225328218071754</c:v>
                </c:pt>
                <c:pt idx="25">
                  <c:v>-0.232096653402627</c:v>
                </c:pt>
                <c:pt idx="26">
                  <c:v>-0.238890533562419</c:v>
                </c:pt>
                <c:pt idx="27">
                  <c:v>-0.245683129376184</c:v>
                </c:pt>
                <c:pt idx="28">
                  <c:v>-0.252443750835626</c:v>
                </c:pt>
                <c:pt idx="29">
                  <c:v>-0.259137387930288</c:v>
                </c:pt>
                <c:pt idx="30">
                  <c:v>-0.265724356162882</c:v>
                </c:pt>
                <c:pt idx="31">
                  <c:v>-0.272159959903297</c:v>
                </c:pt>
                <c:pt idx="32">
                  <c:v>-0.278394190743068</c:v>
                </c:pt>
                <c:pt idx="33">
                  <c:v>-0.284371482642087</c:v>
                </c:pt>
                <c:pt idx="34">
                  <c:v>-0.290030550831281</c:v>
                </c:pt>
                <c:pt idx="35">
                  <c:v>-0.295304346966258</c:v>
                </c:pt>
                <c:pt idx="36">
                  <c:v>-0.300120168596894</c:v>
                </c:pt>
                <c:pt idx="37">
                  <c:v>-0.304399966127141</c:v>
                </c:pt>
                <c:pt idx="38">
                  <c:v>-0.30806089437423</c:v>
                </c:pt>
                <c:pt idx="39">
                  <c:v>-0.311016157645902</c:v>
                </c:pt>
                <c:pt idx="40">
                  <c:v>-0.313176195754612</c:v>
                </c:pt>
                <c:pt idx="41">
                  <c:v>-0.314450252214898</c:v>
                </c:pt>
                <c:pt idx="42">
                  <c:v>-0.314748353599176</c:v>
                </c:pt>
                <c:pt idx="43">
                  <c:v>-0.313983709378181</c:v>
                </c:pt>
                <c:pt idx="44">
                  <c:v>-0.312075513712728</c:v>
                </c:pt>
                <c:pt idx="45">
                  <c:v>-0.308952094593883</c:v>
                </c:pt>
                <c:pt idx="46">
                  <c:v>-0.304554312707604</c:v>
                </c:pt>
                <c:pt idx="47">
                  <c:v>-0.298839065321831</c:v>
                </c:pt>
                <c:pt idx="48">
                  <c:v>-0.291782704090498</c:v>
                </c:pt>
                <c:pt idx="49">
                  <c:v>-0.283384136384305</c:v>
                </c:pt>
                <c:pt idx="50">
                  <c:v>-0.273667355160121</c:v>
                </c:pt>
                <c:pt idx="51">
                  <c:v>-0.262683140049994</c:v>
                </c:pt>
                <c:pt idx="52">
                  <c:v>-0.250509698327091</c:v>
                </c:pt>
                <c:pt idx="53">
                  <c:v>-0.237252071458621</c:v>
                </c:pt>
                <c:pt idx="54">
                  <c:v>-0.223040219107813</c:v>
                </c:pt>
                <c:pt idx="55">
                  <c:v>-0.208025800260897</c:v>
                </c:pt>
                <c:pt idx="56">
                  <c:v>-0.19237778819728</c:v>
                </c:pt>
                <c:pt idx="57">
                  <c:v>-0.176277166644032</c:v>
                </c:pt>
                <c:pt idx="58">
                  <c:v>-0.159911042635719</c:v>
                </c:pt>
                <c:pt idx="59">
                  <c:v>-0.14346656418093</c:v>
                </c:pt>
                <c:pt idx="60">
                  <c:v>-0.127125040313541</c:v>
                </c:pt>
                <c:pt idx="61">
                  <c:v>-0.111056627169918</c:v>
                </c:pt>
                <c:pt idx="62">
                  <c:v>-0.095415873136409</c:v>
                </c:pt>
                <c:pt idx="63">
                  <c:v>-0.0803383209551342</c:v>
                </c:pt>
                <c:pt idx="64">
                  <c:v>-0.0659382596548552</c:v>
                </c:pt>
                <c:pt idx="65">
                  <c:v>-0.0523076185866902</c:v>
                </c:pt>
                <c:pt idx="66">
                  <c:v>-0.0395159111292294</c:v>
                </c:pt>
                <c:pt idx="67">
                  <c:v>-0.027611073912579</c:v>
                </c:pt>
                <c:pt idx="68">
                  <c:v>-0.0166210112079116</c:v>
                </c:pt>
                <c:pt idx="69">
                  <c:v>-0.00655564197551351</c:v>
                </c:pt>
                <c:pt idx="70">
                  <c:v>0.00259074526703302</c:v>
                </c:pt>
                <c:pt idx="71">
                  <c:v>0.010837002727704</c:v>
                </c:pt>
                <c:pt idx="72">
                  <c:v>0.0182126414900927</c:v>
                </c:pt>
                <c:pt idx="73">
                  <c:v>0.0247554667365438</c:v>
                </c:pt>
                <c:pt idx="74">
                  <c:v>0.0305094064611113</c:v>
                </c:pt>
                <c:pt idx="75">
                  <c:v>0.0355225807006158</c:v>
                </c:pt>
                <c:pt idx="76">
                  <c:v>0.039845633806416</c:v>
                </c:pt>
                <c:pt idx="77">
                  <c:v>0.0435303331735645</c:v>
                </c:pt>
                <c:pt idx="78">
                  <c:v>0.046628423967552</c:v>
                </c:pt>
                <c:pt idx="79">
                  <c:v>0.0491907201482463</c:v>
                </c:pt>
                <c:pt idx="80">
                  <c:v>0.0512664066845532</c:v>
                </c:pt>
                <c:pt idx="81">
                  <c:v>0.0529025254304419</c:v>
                </c:pt>
                <c:pt idx="82">
                  <c:v>0.054143616893951</c:v>
                </c:pt>
                <c:pt idx="83">
                  <c:v>0.055031491383867</c:v>
                </c:pt>
                <c:pt idx="84">
                  <c:v>0.055605105202191</c:v>
                </c:pt>
                <c:pt idx="85">
                  <c:v>0.055900520232713</c:v>
                </c:pt>
                <c:pt idx="86">
                  <c:v>0.0559509281421094</c:v>
                </c:pt>
                <c:pt idx="87">
                  <c:v>0.0557867232439519</c:v>
                </c:pt>
                <c:pt idx="88">
                  <c:v>0.0554356107394009</c:v>
                </c:pt>
                <c:pt idx="89">
                  <c:v>0.0549227394618627</c:v>
                </c:pt>
                <c:pt idx="90">
                  <c:v>0.0542708503798673</c:v>
                </c:pt>
                <c:pt idx="91">
                  <c:v>0.0535004339451783</c:v>
                </c:pt>
                <c:pt idx="92">
                  <c:v>0.0526298909229992</c:v>
                </c:pt>
                <c:pt idx="93">
                  <c:v>0.0516756926305567</c:v>
                </c:pt>
                <c:pt idx="94">
                  <c:v>0.0506525375673082</c:v>
                </c:pt>
                <c:pt idx="95">
                  <c:v>0.0495735022745589</c:v>
                </c:pt>
                <c:pt idx="96">
                  <c:v>0.0484501849440395</c:v>
                </c:pt>
                <c:pt idx="97">
                  <c:v>0.0472928408312475</c:v>
                </c:pt>
                <c:pt idx="98">
                  <c:v>0.046110508945344</c:v>
                </c:pt>
                <c:pt idx="99">
                  <c:v>0.0449111298045443</c:v>
                </c:pt>
                <c:pt idx="100">
                  <c:v>0.0437016542833826</c:v>
                </c:pt>
                <c:pt idx="101">
                  <c:v>0.0424881437515359</c:v>
                </c:pt>
                <c:pt idx="102">
                  <c:v>0.0412758618266022</c:v>
                </c:pt>
                <c:pt idx="103">
                  <c:v>0.0400693581461098</c:v>
                </c:pt>
                <c:pt idx="104">
                  <c:v>0.0388725446161036</c:v>
                </c:pt>
                <c:pt idx="105">
                  <c:v>0.0376887646221801</c:v>
                </c:pt>
                <c:pt idx="106">
                  <c:v>0.0365208556995671</c:v>
                </c:pt>
                <c:pt idx="107">
                  <c:v>0.035371206156476</c:v>
                </c:pt>
                <c:pt idx="108">
                  <c:v>0.0342418061330142</c:v>
                </c:pt>
                <c:pt idx="109">
                  <c:v>0.0331342935594844</c:v>
                </c:pt>
                <c:pt idx="110">
                  <c:v>0.0320499954549067</c:v>
                </c:pt>
                <c:pt idx="111">
                  <c:v>0.0309899649809361</c:v>
                </c:pt>
                <c:pt idx="112">
                  <c:v>0.029955014639264</c:v>
                </c:pt>
                <c:pt idx="113">
                  <c:v>0.0289457459729483</c:v>
                </c:pt>
                <c:pt idx="114">
                  <c:v>0.0279625761047921</c:v>
                </c:pt>
                <c:pt idx="115">
                  <c:v>0.0270057614192438</c:v>
                </c:pt>
                <c:pt idx="116">
                  <c:v>0.0260754186687004</c:v>
                </c:pt>
                <c:pt idx="117">
                  <c:v>0.0251715437608674</c:v>
                </c:pt>
                <c:pt idx="118">
                  <c:v>0.0242940284609951</c:v>
                </c:pt>
                <c:pt idx="119">
                  <c:v>0.0234426752215151</c:v>
                </c:pt>
                <c:pt idx="120">
                  <c:v>0.0226172103318169</c:v>
                </c:pt>
                <c:pt idx="121">
                  <c:v>0.0218172955626525</c:v>
                </c:pt>
                <c:pt idx="122">
                  <c:v>0.0210425384628635</c:v>
                </c:pt>
                <c:pt idx="123">
                  <c:v>0.0202925014507244</c:v>
                </c:pt>
                <c:pt idx="124">
                  <c:v>0.0195667098281626</c:v>
                </c:pt>
                <c:pt idx="125">
                  <c:v>0.01886465883328</c:v>
                </c:pt>
                <c:pt idx="126">
                  <c:v>0.0181858198349913</c:v>
                </c:pt>
                <c:pt idx="127">
                  <c:v>0.0175296457630074</c:v>
                </c:pt>
                <c:pt idx="128">
                  <c:v>0.0168955758568568</c:v>
                </c:pt>
                <c:pt idx="129">
                  <c:v>0.0162830398089747</c:v>
                </c:pt>
                <c:pt idx="130">
                  <c:v>0.0156914613690975</c:v>
                </c:pt>
                <c:pt idx="131">
                  <c:v>0.0151202614701691</c:v>
                </c:pt>
                <c:pt idx="132">
                  <c:v>0.0145688609296098</c:v>
                </c:pt>
                <c:pt idx="133">
                  <c:v>0.014036682774126</c:v>
                </c:pt>
                <c:pt idx="134">
                  <c:v>0.0135231542310832</c:v>
                </c:pt>
                <c:pt idx="135">
                  <c:v>0.0130277084248945</c:v>
                </c:pt>
                <c:pt idx="136">
                  <c:v>0.012549785812711</c:v>
                </c:pt>
                <c:pt idx="137">
                  <c:v>0.0120888353900313</c:v>
                </c:pt>
                <c:pt idx="138">
                  <c:v>0.0116443156934952</c:v>
                </c:pt>
                <c:pt idx="139">
                  <c:v>0.0112156956251734</c:v>
                </c:pt>
                <c:pt idx="140">
                  <c:v>0.010802455119993</c:v>
                </c:pt>
                <c:pt idx="141">
                  <c:v>0.0104040856755569</c:v>
                </c:pt>
                <c:pt idx="142">
                  <c:v>0.0100200907614852</c:v>
                </c:pt>
                <c:pt idx="143">
                  <c:v>0.00964998612350043</c:v>
                </c:pt>
                <c:pt idx="144">
                  <c:v>0.00929329999578021</c:v>
                </c:pt>
                <c:pt idx="145">
                  <c:v>0.00894957323357136</c:v>
                </c:pt>
                <c:pt idx="146">
                  <c:v>0.00861835937671529</c:v>
                </c:pt>
                <c:pt idx="147">
                  <c:v>0.0082992246535119</c:v>
                </c:pt>
                <c:pt idx="148">
                  <c:v>0.00799174793327331</c:v>
                </c:pt>
                <c:pt idx="149">
                  <c:v>0.00769552063495913</c:v>
                </c:pt>
                <c:pt idx="150">
                  <c:v>0.007410146598417</c:v>
                </c:pt>
                <c:pt idx="151">
                  <c:v>0.0071352419239979</c:v>
                </c:pt>
                <c:pt idx="152">
                  <c:v>0.00687043478562548</c:v>
                </c:pt>
                <c:pt idx="153">
                  <c:v>0.00661536522179823</c:v>
                </c:pt>
                <c:pt idx="154">
                  <c:v>0.00636968490846097</c:v>
                </c:pt>
                <c:pt idx="155">
                  <c:v>0.00613305691720235</c:v>
                </c:pt>
                <c:pt idx="156">
                  <c:v>0.00590515546181132</c:v>
                </c:pt>
                <c:pt idx="157">
                  <c:v>0.00568566563584122</c:v>
                </c:pt>
                <c:pt idx="158">
                  <c:v>0.0054742831435011</c:v>
                </c:pt>
                <c:pt idx="159">
                  <c:v>0.00527071402588703</c:v>
                </c:pt>
                <c:pt idx="160">
                  <c:v>0.00507467438430901</c:v>
                </c:pt>
                <c:pt idx="161">
                  <c:v>0.00488589010222972</c:v>
                </c:pt>
                <c:pt idx="162">
                  <c:v>0.00470409656712475</c:v>
                </c:pt>
                <c:pt idx="163">
                  <c:v>0.00452903839339113</c:v>
                </c:pt>
                <c:pt idx="164">
                  <c:v>0.00436046914726696</c:v>
                </c:pt>
                <c:pt idx="165">
                  <c:v>0.00419815107458249</c:v>
                </c:pt>
                <c:pt idx="166">
                  <c:v>0.00404185483203519</c:v>
                </c:pt>
                <c:pt idx="167">
                  <c:v>0.003891359222571</c:v>
                </c:pt>
                <c:pt idx="168">
                  <c:v>0.00374645093535581</c:v>
                </c:pt>
                <c:pt idx="169">
                  <c:v>0.00360692429073059</c:v>
                </c:pt>
                <c:pt idx="170">
                  <c:v>0.00347258099047686</c:v>
                </c:pt>
                <c:pt idx="171">
                  <c:v>0.00334322987363987</c:v>
                </c:pt>
                <c:pt idx="172">
                  <c:v>0.00321868667811303</c:v>
                </c:pt>
                <c:pt idx="173">
                  <c:v>0.00309877380812418</c:v>
                </c:pt>
                <c:pt idx="174">
                  <c:v>0.00298332010772654</c:v>
                </c:pt>
                <c:pt idx="175">
                  <c:v>0.00287216064035892</c:v>
                </c:pt>
                <c:pt idx="176">
                  <c:v>0.00276513647450232</c:v>
                </c:pt>
                <c:pt idx="177">
                  <c:v>0.00266209447543677</c:v>
                </c:pt>
                <c:pt idx="178">
                  <c:v>0.00256288710307275</c:v>
                </c:pt>
                <c:pt idx="179">
                  <c:v>0.00246737221581338</c:v>
                </c:pt>
                <c:pt idx="180">
                  <c:v>0.00237541288038651</c:v>
                </c:pt>
                <c:pt idx="181">
                  <c:v>0.00228687718756581</c:v>
                </c:pt>
                <c:pt idx="182">
                  <c:v>0.00220163807369315</c:v>
                </c:pt>
                <c:pt idx="183">
                  <c:v>0.00211957314790051</c:v>
                </c:pt>
                <c:pt idx="184">
                  <c:v>0.00204056452492175</c:v>
                </c:pt>
                <c:pt idx="185">
                  <c:v>0.00196449866337794</c:v>
                </c:pt>
                <c:pt idx="186">
                  <c:v>0.00189126620941372</c:v>
                </c:pt>
                <c:pt idx="187">
                  <c:v>0.0018207618455589</c:v>
                </c:pt>
                <c:pt idx="188">
                  <c:v>0.00175288414468471</c:v>
                </c:pt>
                <c:pt idx="189">
                  <c:v>0.0016875354289249</c:v>
                </c:pt>
                <c:pt idx="190">
                  <c:v>0.00162462163342583</c:v>
                </c:pt>
                <c:pt idx="191">
                  <c:v>0.00156405217479472</c:v>
                </c:pt>
                <c:pt idx="192">
                  <c:v>0.0015057398241095</c:v>
                </c:pt>
                <c:pt idx="193">
                  <c:v>0.00144960058435956</c:v>
                </c:pt>
                <c:pt idx="194">
                  <c:v>0.00139555357218321</c:v>
                </c:pt>
                <c:pt idx="195">
                  <c:v>0.00134352090377229</c:v>
                </c:pt>
                <c:pt idx="196">
                  <c:v>0.00129342758481388</c:v>
                </c:pt>
                <c:pt idx="197">
                  <c:v>0.00124520140434264</c:v>
                </c:pt>
                <c:pt idx="198">
                  <c:v>0.0011987728323784</c:v>
                </c:pt>
                <c:pt idx="199">
                  <c:v>0.00115407492122674</c:v>
                </c:pt>
                <c:pt idx="200">
                  <c:v>0.00111104321032236</c:v>
                </c:pt>
              </c:numCache>
            </c:numRef>
          </c:val>
          <c:smooth val="1"/>
        </c:ser>
        <c:marker val="1"/>
        <c:axId val="2637323"/>
        <c:axId val="23735908"/>
      </c:lineChart>
      <c:catAx>
        <c:axId val="2637323"/>
        <c:scaling>
          <c:orientation val="minMax"/>
        </c:scaling>
        <c:axPos val="b"/>
        <c:title>
          <c:tx>
            <c:rich>
              <a:bodyPr vert="horz" rot="0" anchor="ctr"/>
              <a:lstStyle/>
              <a:p>
                <a:pPr algn="ctr">
                  <a:defRPr/>
                </a:pPr>
                <a:r>
                  <a:rPr lang="en-US" cap="none" sz="1400" b="1" i="1" u="none" baseline="0">
                    <a:solidFill>
                      <a:srgbClr val="000000"/>
                    </a:solidFill>
                  </a:rPr>
                  <a:t>w</a:t>
                </a:r>
              </a:p>
            </c:rich>
          </c:tx>
          <c:layout>
            <c:manualLayout>
              <c:xMode val="factor"/>
              <c:yMode val="factor"/>
              <c:x val="0.008"/>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cross"/>
        <c:tickLblPos val="high"/>
        <c:spPr>
          <a:ln w="38100">
            <a:solidFill>
              <a:srgbClr val="000000"/>
            </a:solidFill>
          </a:ln>
        </c:spPr>
        <c:txPr>
          <a:bodyPr vert="horz" rot="-5400000"/>
          <a:lstStyle/>
          <a:p>
            <a:pPr>
              <a:defRPr lang="en-US" cap="none" sz="1000" b="1" i="0" u="none" baseline="0">
                <a:solidFill>
                  <a:srgbClr val="000000"/>
                </a:solidFill>
                <a:latin typeface="Arial"/>
                <a:ea typeface="Arial"/>
                <a:cs typeface="Arial"/>
              </a:defRPr>
            </a:pPr>
          </a:p>
        </c:txPr>
        <c:crossAx val="23735908"/>
        <c:crosses val="autoZero"/>
        <c:auto val="1"/>
        <c:lblOffset val="100"/>
        <c:tickLblSkip val="10"/>
        <c:tickMarkSkip val="10"/>
        <c:noMultiLvlLbl val="0"/>
      </c:catAx>
      <c:valAx>
        <c:axId val="2373590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Wert Real-, Imaginärteil von G(</a:t>
                </a:r>
                <a:r>
                  <a:rPr lang="en-US" cap="none" sz="1200" b="1" i="1" u="none" baseline="0">
                    <a:solidFill>
                      <a:srgbClr val="000000"/>
                    </a:solidFill>
                    <a:latin typeface="Arial"/>
                    <a:ea typeface="Arial"/>
                    <a:cs typeface="Arial"/>
                  </a:rPr>
                  <a:t>s</a:t>
                </a:r>
                <a:r>
                  <a:rPr lang="en-US" cap="none" sz="1200" b="1" i="0" u="none" baseline="0">
                    <a:solidFill>
                      <a:srgbClr val="000000"/>
                    </a:solidFill>
                    <a:latin typeface="Arial"/>
                    <a:ea typeface="Arial"/>
                    <a:cs typeface="Arial"/>
                  </a:rPr>
                  <a:t>)</a:t>
                </a:r>
              </a:p>
            </c:rich>
          </c:tx>
          <c:layout>
            <c:manualLayout>
              <c:xMode val="factor"/>
              <c:yMode val="factor"/>
              <c:x val="-0.0045"/>
              <c:y val="-0.001"/>
            </c:manualLayout>
          </c:layout>
          <c:overlay val="0"/>
          <c:spPr>
            <a:noFill/>
            <a:ln>
              <a:noFill/>
            </a:ln>
          </c:spPr>
        </c:title>
        <c:majorGridlines>
          <c:spPr>
            <a:ln w="12700">
              <a:solidFill>
                <a:srgbClr val="000000"/>
              </a:solidFill>
            </a:ln>
          </c:spPr>
        </c:majorGridlines>
        <c:delete val="0"/>
        <c:numFmt formatCode="General" sourceLinked="1"/>
        <c:majorTickMark val="cross"/>
        <c:minorTickMark val="cross"/>
        <c:tickLblPos val="nextTo"/>
        <c:spPr>
          <a:ln w="38100">
            <a:solidFill>
              <a:srgbClr val="000000"/>
            </a:solidFill>
          </a:ln>
        </c:spPr>
        <c:crossAx val="2637323"/>
        <c:crossesAt val="1"/>
        <c:crossBetween val="midCat"/>
        <c:dispUnits/>
      </c:valAx>
      <c:spPr>
        <a:noFill/>
        <a:ln>
          <a:noFill/>
        </a:ln>
      </c:spPr>
    </c:plotArea>
    <c:legend>
      <c:legendPos val="t"/>
      <c:layout>
        <c:manualLayout>
          <c:xMode val="edge"/>
          <c:yMode val="edge"/>
          <c:x val="0.62875"/>
          <c:y val="0.031"/>
          <c:w val="0.1905"/>
          <c:h val="0.036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Frequenzgang-Ortskurve</a:t>
            </a:r>
          </a:p>
        </c:rich>
      </c:tx>
      <c:layout>
        <c:manualLayout>
          <c:xMode val="factor"/>
          <c:yMode val="factor"/>
          <c:x val="0.00175"/>
          <c:y val="0"/>
        </c:manualLayout>
      </c:layout>
      <c:spPr>
        <a:noFill/>
        <a:ln>
          <a:noFill/>
        </a:ln>
      </c:spPr>
    </c:title>
    <c:plotArea>
      <c:layout>
        <c:manualLayout>
          <c:xMode val="edge"/>
          <c:yMode val="edge"/>
          <c:x val="0.04025"/>
          <c:y val="0.104"/>
          <c:w val="0.9505"/>
          <c:h val="0.83125"/>
        </c:manualLayout>
      </c:layout>
      <c:scatterChart>
        <c:scatterStyle val="smoothMarker"/>
        <c:varyColors val="0"/>
        <c:ser>
          <c:idx val="0"/>
          <c:order val="0"/>
          <c:tx>
            <c:strRef>
              <c:f>Datentabelle!$H$24</c:f>
              <c:strCache>
                <c:ptCount val="1"/>
                <c:pt idx="0">
                  <c:v>Im{G(jw)}</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Datentabelle!$G$25:$G$225</c:f>
              <c:numCache>
                <c:ptCount val="201"/>
                <c:pt idx="0">
                  <c:v>0.985077581726843</c:v>
                </c:pt>
                <c:pt idx="1">
                  <c:v>0.983905967572418</c:v>
                </c:pt>
                <c:pt idx="2">
                  <c:v>0.982642992407169</c:v>
                </c:pt>
                <c:pt idx="3">
                  <c:v>0.98128164249209</c:v>
                </c:pt>
                <c:pt idx="4">
                  <c:v>0.979814385752371</c:v>
                </c:pt>
                <c:pt idx="5">
                  <c:v>0.978233137295484</c:v>
                </c:pt>
                <c:pt idx="6">
                  <c:v>0.976529223412543</c:v>
                </c:pt>
                <c:pt idx="7">
                  <c:v>0.974693344175251</c:v>
                </c:pt>
                <c:pt idx="8">
                  <c:v>0.972715534795015</c:v>
                </c:pt>
                <c:pt idx="9">
                  <c:v>0.970585125978425</c:v>
                </c:pt>
                <c:pt idx="10">
                  <c:v>0.968290703596671</c:v>
                </c:pt>
                <c:pt idx="11">
                  <c:v>0.965820068089009</c:v>
                </c:pt>
                <c:pt idx="12">
                  <c:v>0.963160194145697</c:v>
                </c:pt>
                <c:pt idx="13">
                  <c:v>0.960297191368284</c:v>
                </c:pt>
                <c:pt idx="14">
                  <c:v>0.957216266789661</c:v>
                </c:pt>
                <c:pt idx="15">
                  <c:v>0.953901690358732</c:v>
                </c:pt>
                <c:pt idx="16">
                  <c:v>0.950336764760919</c:v>
                </c:pt>
                <c:pt idx="17">
                  <c:v>0.946503801263447</c:v>
                </c:pt>
                <c:pt idx="18">
                  <c:v>0.942384103650422</c:v>
                </c:pt>
                <c:pt idx="19">
                  <c:v>0.937957962755265</c:v>
                </c:pt>
                <c:pt idx="20">
                  <c:v>0.933204664614449</c:v>
                </c:pt>
                <c:pt idx="21">
                  <c:v>0.928102515863429</c:v>
                </c:pt>
                <c:pt idx="22">
                  <c:v>0.922628890678419</c:v>
                </c:pt>
                <c:pt idx="23">
                  <c:v>0.916760304337778</c:v>
                </c:pt>
                <c:pt idx="24">
                  <c:v>0.910472519331489</c:v>
                </c:pt>
                <c:pt idx="25">
                  <c:v>0.903740690875383</c:v>
                </c:pt>
                <c:pt idx="26">
                  <c:v>0.896539559667163</c:v>
                </c:pt>
                <c:pt idx="27">
                  <c:v>0.888843700716451</c:v>
                </c:pt>
                <c:pt idx="28">
                  <c:v>0.880627838033736</c:v>
                </c:pt>
                <c:pt idx="29">
                  <c:v>0.871867235788382</c:v>
                </c:pt>
                <c:pt idx="30">
                  <c:v>0.862538177124929</c:v>
                </c:pt>
                <c:pt idx="31">
                  <c:v>0.852618541999184</c:v>
                </c:pt>
                <c:pt idx="32">
                  <c:v>0.842088494951735</c:v>
                </c:pt>
                <c:pt idx="33">
                  <c:v>0.830931292413688</c:v>
                </c:pt>
                <c:pt idx="34">
                  <c:v>0.819134216620933</c:v>
                </c:pt>
                <c:pt idx="35">
                  <c:v>0.806689639136279</c:v>
                </c:pt>
                <c:pt idx="36">
                  <c:v>0.793596210953689</c:v>
                </c:pt>
                <c:pt idx="37">
                  <c:v>0.779860167807067</c:v>
                </c:pt>
                <c:pt idx="38">
                  <c:v>0.765496728319848</c:v>
                </c:pt>
                <c:pt idx="39">
                  <c:v>0.75053154886193</c:v>
                </c:pt>
                <c:pt idx="40">
                  <c:v>0.735002182553456</c:v>
                </c:pt>
                <c:pt idx="41">
                  <c:v>0.718959471312032</c:v>
                </c:pt>
                <c:pt idx="42">
                  <c:v>0.702468780287318</c:v>
                </c:pt>
                <c:pt idx="43">
                  <c:v>0.685610965265039</c:v>
                </c:pt>
                <c:pt idx="44">
                  <c:v>0.66848294821251</c:v>
                </c:pt>
                <c:pt idx="45">
                  <c:v>0.651197767344239</c:v>
                </c:pt>
                <c:pt idx="46">
                  <c:v>0.633883969638057</c:v>
                </c:pt>
                <c:pt idx="47">
                  <c:v>0.616684229343054</c:v>
                </c:pt>
                <c:pt idx="48">
                  <c:v>0.599753108669663</c:v>
                </c:pt>
                <c:pt idx="49">
                  <c:v>0.583253927873317</c:v>
                </c:pt>
                <c:pt idx="50">
                  <c:v>0.56735478008546</c:v>
                </c:pt>
                <c:pt idx="51">
                  <c:v>0.552223806949657</c:v>
                </c:pt>
                <c:pt idx="52">
                  <c:v>0.538023936310291</c:v>
                </c:pt>
                <c:pt idx="53">
                  <c:v>0.524907361864633</c:v>
                </c:pt>
                <c:pt idx="54">
                  <c:v>0.513010104366883</c:v>
                </c:pt>
                <c:pt idx="55">
                  <c:v>0.502447023015244</c:v>
                </c:pt>
                <c:pt idx="56">
                  <c:v>0.493307635815301</c:v>
                </c:pt>
                <c:pt idx="57">
                  <c:v>0.485653056413359</c:v>
                </c:pt>
                <c:pt idx="58">
                  <c:v>0.479514266439985</c:v>
                </c:pt>
                <c:pt idx="59">
                  <c:v>0.474891827688652</c:v>
                </c:pt>
                <c:pt idx="60">
                  <c:v>0.471757013059598</c:v>
                </c:pt>
                <c:pt idx="61">
                  <c:v>0.470054216344973</c:v>
                </c:pt>
                <c:pt idx="62">
                  <c:v>0.469704404078741</c:v>
                </c:pt>
                <c:pt idx="63">
                  <c:v>0.470609308679438</c:v>
                </c:pt>
                <c:pt idx="64">
                  <c:v>0.472656035634447</c:v>
                </c:pt>
                <c:pt idx="65">
                  <c:v>0.475721766891068</c:v>
                </c:pt>
                <c:pt idx="66">
                  <c:v>0.479678281278491</c:v>
                </c:pt>
                <c:pt idx="67">
                  <c:v>0.484396071040826</c:v>
                </c:pt>
                <c:pt idx="68">
                  <c:v>0.489747900989506</c:v>
                </c:pt>
                <c:pt idx="69">
                  <c:v>0.49561172403397</c:v>
                </c:pt>
                <c:pt idx="70">
                  <c:v>0.501872926833619</c:v>
                </c:pt>
                <c:pt idx="71">
                  <c:v>0.508425927667577</c:v>
                </c:pt>
                <c:pt idx="72">
                  <c:v>0.515175183562504</c:v>
                </c:pt>
                <c:pt idx="73">
                  <c:v>0.522035685538172</c:v>
                </c:pt>
                <c:pt idx="74">
                  <c:v>0.528933031193847</c:v>
                </c:pt>
                <c:pt idx="75">
                  <c:v>0.535803165156219</c:v>
                </c:pt>
                <c:pt idx="76">
                  <c:v>0.54259187271576</c:v>
                </c:pt>
                <c:pt idx="77">
                  <c:v>0.549254102681257</c:v>
                </c:pt>
                <c:pt idx="78">
                  <c:v>0.555753184074319</c:v>
                </c:pt>
                <c:pt idx="79">
                  <c:v>0.562059989285577</c:v>
                </c:pt>
                <c:pt idx="80">
                  <c:v>0.568152084775893</c:v>
                </c:pt>
                <c:pt idx="81">
                  <c:v>0.574012899982602</c:v>
                </c:pt>
                <c:pt idx="82">
                  <c:v>0.579630936117698</c:v>
                </c:pt>
                <c:pt idx="83">
                  <c:v>0.584999029127211</c:v>
                </c:pt>
                <c:pt idx="84">
                  <c:v>0.590113675169847</c:v>
                </c:pt>
                <c:pt idx="85">
                  <c:v>0.594974422427535</c:v>
                </c:pt>
                <c:pt idx="86">
                  <c:v>0.599583329694673</c:v>
                </c:pt>
                <c:pt idx="87">
                  <c:v>0.603944489806918</c:v>
                </c:pt>
                <c:pt idx="88">
                  <c:v>0.608063614371892</c:v>
                </c:pt>
                <c:pt idx="89">
                  <c:v>0.611947675279205</c:v>
                </c:pt>
                <c:pt idx="90">
                  <c:v>0.615604597946256</c:v>
                </c:pt>
                <c:pt idx="91">
                  <c:v>0.619043001075018</c:v>
                </c:pt>
                <c:pt idx="92">
                  <c:v>0.622271977753456</c:v>
                </c:pt>
                <c:pt idx="93">
                  <c:v>0.625300912955181</c:v>
                </c:pt>
                <c:pt idx="94">
                  <c:v>0.62813933281237</c:v>
                </c:pt>
                <c:pt idx="95">
                  <c:v>0.630796781415436</c:v>
                </c:pt>
                <c:pt idx="96">
                  <c:v>0.633282721296325</c:v>
                </c:pt>
                <c:pt idx="97">
                  <c:v>0.635606454157646</c:v>
                </c:pt>
                <c:pt idx="98">
                  <c:v>0.637777058802395</c:v>
                </c:pt>
                <c:pt idx="99">
                  <c:v>0.639803343588616</c:v>
                </c:pt>
                <c:pt idx="100">
                  <c:v>0.641693811074917</c:v>
                </c:pt>
                <c:pt idx="101">
                  <c:v>0.643456632833112</c:v>
                </c:pt>
                <c:pt idx="102">
                  <c:v>0.645099632683212</c:v>
                </c:pt>
                <c:pt idx="103">
                  <c:v>0.646630276854038</c:v>
                </c:pt>
                <c:pt idx="104">
                  <c:v>0.648055669791478</c:v>
                </c:pt>
                <c:pt idx="105">
                  <c:v>0.649382554528147</c:v>
                </c:pt>
                <c:pt idx="106">
                  <c:v>0.650617316695124</c:v>
                </c:pt>
                <c:pt idx="107">
                  <c:v>0.651765991401083</c:v>
                </c:pt>
                <c:pt idx="108">
                  <c:v>0.652834272328895</c:v>
                </c:pt>
                <c:pt idx="109">
                  <c:v>0.653827522507004</c:v>
                </c:pt>
                <c:pt idx="110">
                  <c:v>0.654750786304587</c:v>
                </c:pt>
                <c:pt idx="111">
                  <c:v>0.655608802277807</c:v>
                </c:pt>
                <c:pt idx="112">
                  <c:v>0.656406016560982</c:v>
                </c:pt>
                <c:pt idx="113">
                  <c:v>0.657146596552961</c:v>
                </c:pt>
                <c:pt idx="114">
                  <c:v>0.657834444696592</c:v>
                </c:pt>
                <c:pt idx="115">
                  <c:v>0.658473212189376</c:v>
                </c:pt>
                <c:pt idx="116">
                  <c:v>0.659066312497068</c:v>
                </c:pt>
                <c:pt idx="117">
                  <c:v>0.659616934570242</c:v>
                </c:pt>
                <c:pt idx="118">
                  <c:v>0.66012805568727</c:v>
                </c:pt>
                <c:pt idx="119">
                  <c:v>0.660602453866779</c:v>
                </c:pt>
                <c:pt idx="120">
                  <c:v>0.661042719808716</c:v>
                </c:pt>
                <c:pt idx="121">
                  <c:v>0.661451268336431</c:v>
                </c:pt>
                <c:pt idx="122">
                  <c:v>0.661830349323043</c:v>
                </c:pt>
                <c:pt idx="123">
                  <c:v>0.662182058094101</c:v>
                </c:pt>
                <c:pt idx="124">
                  <c:v>0.662508345305747</c:v>
                </c:pt>
                <c:pt idx="125">
                  <c:v>0.662811026303021</c:v>
                </c:pt>
                <c:pt idx="126">
                  <c:v>0.663091789967648</c:v>
                </c:pt>
                <c:pt idx="127">
                  <c:v>0.663352207067797</c:v>
                </c:pt>
                <c:pt idx="128">
                  <c:v>0.663593738125116</c:v>
                </c:pt>
                <c:pt idx="129">
                  <c:v>0.663817740816139</c:v>
                </c:pt>
                <c:pt idx="130">
                  <c:v>0.664025476926506</c:v>
                </c:pt>
                <c:pt idx="131">
                  <c:v>0.664218118877343</c:v>
                </c:pt>
                <c:pt idx="132">
                  <c:v>0.664396755843601</c:v>
                </c:pt>
                <c:pt idx="133">
                  <c:v>0.66456239948435</c:v>
                </c:pt>
                <c:pt idx="134">
                  <c:v>0.664715989304979</c:v>
                </c:pt>
                <c:pt idx="135">
                  <c:v>0.664858397670953</c:v>
                </c:pt>
                <c:pt idx="136">
                  <c:v>0.66499043449241</c:v>
                </c:pt>
                <c:pt idx="137">
                  <c:v>0.66511285159833</c:v>
                </c:pt>
                <c:pt idx="138">
                  <c:v>0.665226346818417</c:v>
                </c:pt>
                <c:pt idx="139">
                  <c:v>0.665331567790128</c:v>
                </c:pt>
                <c:pt idx="140">
                  <c:v>0.665429115507594</c:v>
                </c:pt>
                <c:pt idx="141">
                  <c:v>0.665519547628413</c:v>
                </c:pt>
                <c:pt idx="142">
                  <c:v>0.665603381553557</c:v>
                </c:pt>
                <c:pt idx="143">
                  <c:v>0.665681097294834</c:v>
                </c:pt>
                <c:pt idx="144">
                  <c:v>0.665753140143653</c:v>
                </c:pt>
                <c:pt idx="145">
                  <c:v>0.665819923154019</c:v>
                </c:pt>
                <c:pt idx="146">
                  <c:v>0.66588182945203</c:v>
                </c:pt>
                <c:pt idx="147">
                  <c:v>0.665939214383402</c:v>
                </c:pt>
                <c:pt idx="148">
                  <c:v>0.665992407509869</c:v>
                </c:pt>
                <c:pt idx="149">
                  <c:v>0.666041714464691</c:v>
                </c:pt>
                <c:pt idx="150">
                  <c:v>0.666087418676798</c:v>
                </c:pt>
                <c:pt idx="151">
                  <c:v>0.666129782972613</c:v>
                </c:pt>
                <c:pt idx="152">
                  <c:v>0.666169051063914</c:v>
                </c:pt>
                <c:pt idx="153">
                  <c:v>0.666205448929635</c:v>
                </c:pt>
                <c:pt idx="154">
                  <c:v>0.666239186098966</c:v>
                </c:pt>
                <c:pt idx="155">
                  <c:v>0.666270456842618</c:v>
                </c:pt>
                <c:pt idx="156">
                  <c:v>0.666299441278715</c:v>
                </c:pt>
                <c:pt idx="157">
                  <c:v>0.666326306399255</c:v>
                </c:pt>
                <c:pt idx="158">
                  <c:v>0.666351207022797</c:v>
                </c:pt>
                <c:pt idx="159">
                  <c:v>0.666374286678531</c:v>
                </c:pt>
                <c:pt idx="160">
                  <c:v>0.666395678426627</c:v>
                </c:pt>
                <c:pt idx="161">
                  <c:v>0.666415505619383</c:v>
                </c:pt>
                <c:pt idx="162">
                  <c:v>0.666433882607376</c:v>
                </c:pt>
                <c:pt idx="163">
                  <c:v>0.666450915394552</c:v>
                </c:pt>
                <c:pt idx="164">
                  <c:v>0.666466702245907</c:v>
                </c:pt>
                <c:pt idx="165">
                  <c:v>0.666481334251122</c:v>
                </c:pt>
                <c:pt idx="166">
                  <c:v>0.666494895847365</c:v>
                </c:pt>
                <c:pt idx="167">
                  <c:v>0.66650746530415</c:v>
                </c:pt>
                <c:pt idx="168">
                  <c:v>0.666519115173003</c:v>
                </c:pt>
                <c:pt idx="169">
                  <c:v>0.666529912704451</c:v>
                </c:pt>
                <c:pt idx="170">
                  <c:v>0.666539920234725</c:v>
                </c:pt>
                <c:pt idx="171">
                  <c:v>0.666549195544332</c:v>
                </c:pt>
                <c:pt idx="172">
                  <c:v>0.666557792190531</c:v>
                </c:pt>
                <c:pt idx="173">
                  <c:v>0.666565759815623</c:v>
                </c:pt>
                <c:pt idx="174">
                  <c:v>0.666573144432793</c:v>
                </c:pt>
                <c:pt idx="175">
                  <c:v>0.666579988691119</c:v>
                </c:pt>
                <c:pt idx="176">
                  <c:v>0.666586332121278</c:v>
                </c:pt>
                <c:pt idx="177">
                  <c:v>0.666592211363342</c:v>
                </c:pt>
                <c:pt idx="178">
                  <c:v>0.666597660377959</c:v>
                </c:pt>
                <c:pt idx="179">
                  <c:v>0.666602710642139</c:v>
                </c:pt>
                <c:pt idx="180">
                  <c:v>0.66660739133075</c:v>
                </c:pt>
                <c:pt idx="181">
                  <c:v>0.666611729484781</c:v>
                </c:pt>
                <c:pt idx="182">
                  <c:v>0.666615750167302</c:v>
                </c:pt>
                <c:pt idx="183">
                  <c:v>0.666619476608062</c:v>
                </c:pt>
                <c:pt idx="184">
                  <c:v>0.666622930337509</c:v>
                </c:pt>
                <c:pt idx="185">
                  <c:v>0.666626131311052</c:v>
                </c:pt>
                <c:pt idx="186">
                  <c:v>0.666629098024209</c:v>
                </c:pt>
                <c:pt idx="187">
                  <c:v>0.66663184761937</c:v>
                </c:pt>
                <c:pt idx="188">
                  <c:v>0.666634395984741</c:v>
                </c:pt>
                <c:pt idx="189">
                  <c:v>0.666636757846091</c:v>
                </c:pt>
                <c:pt idx="190">
                  <c:v>0.666638946851739</c:v>
                </c:pt>
                <c:pt idx="191">
                  <c:v>0.666640975651395</c:v>
                </c:pt>
                <c:pt idx="192">
                  <c:v>0.66664285596918</c:v>
                </c:pt>
                <c:pt idx="193">
                  <c:v>0.666644598671341</c:v>
                </c:pt>
                <c:pt idx="194">
                  <c:v>0.666646213829008</c:v>
                </c:pt>
                <c:pt idx="195">
                  <c:v>0.666647710776362</c:v>
                </c:pt>
                <c:pt idx="196">
                  <c:v>0.666649098164546</c:v>
                </c:pt>
                <c:pt idx="197">
                  <c:v>0.666650384011636</c:v>
                </c:pt>
                <c:pt idx="198">
                  <c:v>0.666651575748961</c:v>
                </c:pt>
                <c:pt idx="199">
                  <c:v>0.666652680264031</c:v>
                </c:pt>
                <c:pt idx="200">
                  <c:v>0.66665370394033</c:v>
                </c:pt>
              </c:numCache>
            </c:numRef>
          </c:xVal>
          <c:yVal>
            <c:numRef>
              <c:f>Datentabelle!$H$25:$H$225</c:f>
              <c:numCache>
                <c:ptCount val="201"/>
                <c:pt idx="0">
                  <c:v>-0.0984929099952981</c:v>
                </c:pt>
                <c:pt idx="1">
                  <c:v>-0.102183906160754</c:v>
                </c:pt>
                <c:pt idx="2">
                  <c:v>-0.106002781782942</c:v>
                </c:pt>
                <c:pt idx="3">
                  <c:v>-0.109952649797771</c:v>
                </c:pt>
                <c:pt idx="4">
                  <c:v>-0.114036518311444</c:v>
                </c:pt>
                <c:pt idx="5">
                  <c:v>-0.118257258832165</c:v>
                </c:pt>
                <c:pt idx="6">
                  <c:v>-0.122617569874173</c:v>
                </c:pt>
                <c:pt idx="7">
                  <c:v>-0.127119935348827</c:v>
                </c:pt>
                <c:pt idx="8">
                  <c:v>-0.131766577091126</c:v>
                </c:pt>
                <c:pt idx="9">
                  <c:v>-0.136559400798009</c:v>
                </c:pt>
                <c:pt idx="10">
                  <c:v>-0.141499934577603</c:v>
                </c:pt>
                <c:pt idx="11">
                  <c:v>-0.146589259226699</c:v>
                </c:pt>
                <c:pt idx="12">
                  <c:v>-0.151827929268236</c:v>
                </c:pt>
                <c:pt idx="13">
                  <c:v>-0.157215883693108</c:v>
                </c:pt>
                <c:pt idx="14">
                  <c:v>-0.162752345263713</c:v>
                </c:pt>
                <c:pt idx="15">
                  <c:v>-0.168435707153795</c:v>
                </c:pt>
                <c:pt idx="16">
                  <c:v>-0.174263405625484</c:v>
                </c:pt>
                <c:pt idx="17">
                  <c:v>-0.180231777386649</c:v>
                </c:pt>
                <c:pt idx="18">
                  <c:v>-0.186335900239023</c:v>
                </c:pt>
                <c:pt idx="19">
                  <c:v>-0.192569415632129</c:v>
                </c:pt>
                <c:pt idx="20">
                  <c:v>-0.198924331795544</c:v>
                </c:pt>
                <c:pt idx="21">
                  <c:v>-0.205390806252642</c:v>
                </c:pt>
                <c:pt idx="22">
                  <c:v>-0.211956906748286</c:v>
                </c:pt>
                <c:pt idx="23">
                  <c:v>-0.218608349982567</c:v>
                </c:pt>
                <c:pt idx="24">
                  <c:v>-0.225328218071754</c:v>
                </c:pt>
                <c:pt idx="25">
                  <c:v>-0.232096653402627</c:v>
                </c:pt>
                <c:pt idx="26">
                  <c:v>-0.238890533562419</c:v>
                </c:pt>
                <c:pt idx="27">
                  <c:v>-0.245683129376184</c:v>
                </c:pt>
                <c:pt idx="28">
                  <c:v>-0.252443750835626</c:v>
                </c:pt>
                <c:pt idx="29">
                  <c:v>-0.259137387930288</c:v>
                </c:pt>
                <c:pt idx="30">
                  <c:v>-0.265724356162882</c:v>
                </c:pt>
                <c:pt idx="31">
                  <c:v>-0.272159959903297</c:v>
                </c:pt>
                <c:pt idx="32">
                  <c:v>-0.278394190743068</c:v>
                </c:pt>
                <c:pt idx="33">
                  <c:v>-0.284371482642087</c:v>
                </c:pt>
                <c:pt idx="34">
                  <c:v>-0.290030550831281</c:v>
                </c:pt>
                <c:pt idx="35">
                  <c:v>-0.295304346966258</c:v>
                </c:pt>
                <c:pt idx="36">
                  <c:v>-0.300120168596894</c:v>
                </c:pt>
                <c:pt idx="37">
                  <c:v>-0.304399966127141</c:v>
                </c:pt>
                <c:pt idx="38">
                  <c:v>-0.30806089437423</c:v>
                </c:pt>
                <c:pt idx="39">
                  <c:v>-0.311016157645902</c:v>
                </c:pt>
                <c:pt idx="40">
                  <c:v>-0.313176195754612</c:v>
                </c:pt>
                <c:pt idx="41">
                  <c:v>-0.314450252214898</c:v>
                </c:pt>
                <c:pt idx="42">
                  <c:v>-0.314748353599176</c:v>
                </c:pt>
                <c:pt idx="43">
                  <c:v>-0.313983709378181</c:v>
                </c:pt>
                <c:pt idx="44">
                  <c:v>-0.312075513712728</c:v>
                </c:pt>
                <c:pt idx="45">
                  <c:v>-0.308952094593883</c:v>
                </c:pt>
                <c:pt idx="46">
                  <c:v>-0.304554312707604</c:v>
                </c:pt>
                <c:pt idx="47">
                  <c:v>-0.298839065321831</c:v>
                </c:pt>
                <c:pt idx="48">
                  <c:v>-0.291782704090498</c:v>
                </c:pt>
                <c:pt idx="49">
                  <c:v>-0.283384136384305</c:v>
                </c:pt>
                <c:pt idx="50">
                  <c:v>-0.273667355160121</c:v>
                </c:pt>
                <c:pt idx="51">
                  <c:v>-0.262683140049994</c:v>
                </c:pt>
                <c:pt idx="52">
                  <c:v>-0.250509698327091</c:v>
                </c:pt>
                <c:pt idx="53">
                  <c:v>-0.237252071458621</c:v>
                </c:pt>
                <c:pt idx="54">
                  <c:v>-0.223040219107813</c:v>
                </c:pt>
                <c:pt idx="55">
                  <c:v>-0.208025800260897</c:v>
                </c:pt>
                <c:pt idx="56">
                  <c:v>-0.19237778819728</c:v>
                </c:pt>
                <c:pt idx="57">
                  <c:v>-0.176277166644032</c:v>
                </c:pt>
                <c:pt idx="58">
                  <c:v>-0.159911042635719</c:v>
                </c:pt>
                <c:pt idx="59">
                  <c:v>-0.14346656418093</c:v>
                </c:pt>
                <c:pt idx="60">
                  <c:v>-0.127125040313541</c:v>
                </c:pt>
                <c:pt idx="61">
                  <c:v>-0.111056627169918</c:v>
                </c:pt>
                <c:pt idx="62">
                  <c:v>-0.095415873136409</c:v>
                </c:pt>
                <c:pt idx="63">
                  <c:v>-0.0803383209551342</c:v>
                </c:pt>
                <c:pt idx="64">
                  <c:v>-0.0659382596548552</c:v>
                </c:pt>
                <c:pt idx="65">
                  <c:v>-0.0523076185866902</c:v>
                </c:pt>
                <c:pt idx="66">
                  <c:v>-0.0395159111292294</c:v>
                </c:pt>
                <c:pt idx="67">
                  <c:v>-0.027611073912579</c:v>
                </c:pt>
                <c:pt idx="68">
                  <c:v>-0.0166210112079116</c:v>
                </c:pt>
                <c:pt idx="69">
                  <c:v>-0.00655564197551351</c:v>
                </c:pt>
                <c:pt idx="70">
                  <c:v>0.00259074526703302</c:v>
                </c:pt>
                <c:pt idx="71">
                  <c:v>0.010837002727704</c:v>
                </c:pt>
                <c:pt idx="72">
                  <c:v>0.0182126414900927</c:v>
                </c:pt>
                <c:pt idx="73">
                  <c:v>0.0247554667365438</c:v>
                </c:pt>
                <c:pt idx="74">
                  <c:v>0.0305094064611113</c:v>
                </c:pt>
                <c:pt idx="75">
                  <c:v>0.0355225807006158</c:v>
                </c:pt>
                <c:pt idx="76">
                  <c:v>0.039845633806416</c:v>
                </c:pt>
                <c:pt idx="77">
                  <c:v>0.0435303331735645</c:v>
                </c:pt>
                <c:pt idx="78">
                  <c:v>0.046628423967552</c:v>
                </c:pt>
                <c:pt idx="79">
                  <c:v>0.0491907201482463</c:v>
                </c:pt>
                <c:pt idx="80">
                  <c:v>0.0512664066845532</c:v>
                </c:pt>
                <c:pt idx="81">
                  <c:v>0.0529025254304419</c:v>
                </c:pt>
                <c:pt idx="82">
                  <c:v>0.054143616893951</c:v>
                </c:pt>
                <c:pt idx="83">
                  <c:v>0.055031491383867</c:v>
                </c:pt>
                <c:pt idx="84">
                  <c:v>0.055605105202191</c:v>
                </c:pt>
                <c:pt idx="85">
                  <c:v>0.055900520232713</c:v>
                </c:pt>
                <c:pt idx="86">
                  <c:v>0.0559509281421094</c:v>
                </c:pt>
                <c:pt idx="87">
                  <c:v>0.0557867232439519</c:v>
                </c:pt>
                <c:pt idx="88">
                  <c:v>0.0554356107394009</c:v>
                </c:pt>
                <c:pt idx="89">
                  <c:v>0.0549227394618627</c:v>
                </c:pt>
                <c:pt idx="90">
                  <c:v>0.0542708503798673</c:v>
                </c:pt>
                <c:pt idx="91">
                  <c:v>0.0535004339451783</c:v>
                </c:pt>
                <c:pt idx="92">
                  <c:v>0.0526298909229992</c:v>
                </c:pt>
                <c:pt idx="93">
                  <c:v>0.0516756926305567</c:v>
                </c:pt>
                <c:pt idx="94">
                  <c:v>0.0506525375673082</c:v>
                </c:pt>
                <c:pt idx="95">
                  <c:v>0.0495735022745589</c:v>
                </c:pt>
                <c:pt idx="96">
                  <c:v>0.0484501849440395</c:v>
                </c:pt>
                <c:pt idx="97">
                  <c:v>0.0472928408312475</c:v>
                </c:pt>
                <c:pt idx="98">
                  <c:v>0.046110508945344</c:v>
                </c:pt>
                <c:pt idx="99">
                  <c:v>0.0449111298045443</c:v>
                </c:pt>
                <c:pt idx="100">
                  <c:v>0.0437016542833826</c:v>
                </c:pt>
                <c:pt idx="101">
                  <c:v>0.0424881437515359</c:v>
                </c:pt>
                <c:pt idx="102">
                  <c:v>0.0412758618266022</c:v>
                </c:pt>
                <c:pt idx="103">
                  <c:v>0.0400693581461098</c:v>
                </c:pt>
                <c:pt idx="104">
                  <c:v>0.0388725446161036</c:v>
                </c:pt>
                <c:pt idx="105">
                  <c:v>0.0376887646221801</c:v>
                </c:pt>
                <c:pt idx="106">
                  <c:v>0.0365208556995671</c:v>
                </c:pt>
                <c:pt idx="107">
                  <c:v>0.035371206156476</c:v>
                </c:pt>
                <c:pt idx="108">
                  <c:v>0.0342418061330142</c:v>
                </c:pt>
                <c:pt idx="109">
                  <c:v>0.0331342935594844</c:v>
                </c:pt>
                <c:pt idx="110">
                  <c:v>0.0320499954549067</c:v>
                </c:pt>
                <c:pt idx="111">
                  <c:v>0.0309899649809361</c:v>
                </c:pt>
                <c:pt idx="112">
                  <c:v>0.029955014639264</c:v>
                </c:pt>
                <c:pt idx="113">
                  <c:v>0.0289457459729483</c:v>
                </c:pt>
                <c:pt idx="114">
                  <c:v>0.0279625761047921</c:v>
                </c:pt>
                <c:pt idx="115">
                  <c:v>0.0270057614192438</c:v>
                </c:pt>
                <c:pt idx="116">
                  <c:v>0.0260754186687004</c:v>
                </c:pt>
                <c:pt idx="117">
                  <c:v>0.0251715437608674</c:v>
                </c:pt>
                <c:pt idx="118">
                  <c:v>0.0242940284609951</c:v>
                </c:pt>
                <c:pt idx="119">
                  <c:v>0.0234426752215151</c:v>
                </c:pt>
                <c:pt idx="120">
                  <c:v>0.0226172103318169</c:v>
                </c:pt>
                <c:pt idx="121">
                  <c:v>0.0218172955626525</c:v>
                </c:pt>
                <c:pt idx="122">
                  <c:v>0.0210425384628635</c:v>
                </c:pt>
                <c:pt idx="123">
                  <c:v>0.0202925014507244</c:v>
                </c:pt>
                <c:pt idx="124">
                  <c:v>0.0195667098281626</c:v>
                </c:pt>
                <c:pt idx="125">
                  <c:v>0.01886465883328</c:v>
                </c:pt>
                <c:pt idx="126">
                  <c:v>0.0181858198349913</c:v>
                </c:pt>
                <c:pt idx="127">
                  <c:v>0.0175296457630074</c:v>
                </c:pt>
                <c:pt idx="128">
                  <c:v>0.0168955758568568</c:v>
                </c:pt>
                <c:pt idx="129">
                  <c:v>0.0162830398089747</c:v>
                </c:pt>
                <c:pt idx="130">
                  <c:v>0.0156914613690975</c:v>
                </c:pt>
                <c:pt idx="131">
                  <c:v>0.0151202614701691</c:v>
                </c:pt>
                <c:pt idx="132">
                  <c:v>0.0145688609296098</c:v>
                </c:pt>
                <c:pt idx="133">
                  <c:v>0.014036682774126</c:v>
                </c:pt>
                <c:pt idx="134">
                  <c:v>0.0135231542310832</c:v>
                </c:pt>
                <c:pt idx="135">
                  <c:v>0.0130277084248945</c:v>
                </c:pt>
                <c:pt idx="136">
                  <c:v>0.012549785812711</c:v>
                </c:pt>
                <c:pt idx="137">
                  <c:v>0.0120888353900313</c:v>
                </c:pt>
                <c:pt idx="138">
                  <c:v>0.0116443156934952</c:v>
                </c:pt>
                <c:pt idx="139">
                  <c:v>0.0112156956251734</c:v>
                </c:pt>
                <c:pt idx="140">
                  <c:v>0.010802455119993</c:v>
                </c:pt>
                <c:pt idx="141">
                  <c:v>0.0104040856755569</c:v>
                </c:pt>
                <c:pt idx="142">
                  <c:v>0.0100200907614852</c:v>
                </c:pt>
                <c:pt idx="143">
                  <c:v>0.00964998612350043</c:v>
                </c:pt>
                <c:pt idx="144">
                  <c:v>0.00929329999578021</c:v>
                </c:pt>
                <c:pt idx="145">
                  <c:v>0.00894957323357136</c:v>
                </c:pt>
                <c:pt idx="146">
                  <c:v>0.00861835937671529</c:v>
                </c:pt>
                <c:pt idx="147">
                  <c:v>0.0082992246535119</c:v>
                </c:pt>
                <c:pt idx="148">
                  <c:v>0.00799174793327331</c:v>
                </c:pt>
                <c:pt idx="149">
                  <c:v>0.00769552063495913</c:v>
                </c:pt>
                <c:pt idx="150">
                  <c:v>0.007410146598417</c:v>
                </c:pt>
                <c:pt idx="151">
                  <c:v>0.0071352419239979</c:v>
                </c:pt>
                <c:pt idx="152">
                  <c:v>0.00687043478562548</c:v>
                </c:pt>
                <c:pt idx="153">
                  <c:v>0.00661536522179823</c:v>
                </c:pt>
                <c:pt idx="154">
                  <c:v>0.00636968490846097</c:v>
                </c:pt>
                <c:pt idx="155">
                  <c:v>0.00613305691720235</c:v>
                </c:pt>
                <c:pt idx="156">
                  <c:v>0.00590515546181132</c:v>
                </c:pt>
                <c:pt idx="157">
                  <c:v>0.00568566563584122</c:v>
                </c:pt>
                <c:pt idx="158">
                  <c:v>0.0054742831435011</c:v>
                </c:pt>
                <c:pt idx="159">
                  <c:v>0.00527071402588703</c:v>
                </c:pt>
                <c:pt idx="160">
                  <c:v>0.00507467438430901</c:v>
                </c:pt>
                <c:pt idx="161">
                  <c:v>0.00488589010222972</c:v>
                </c:pt>
                <c:pt idx="162">
                  <c:v>0.00470409656712475</c:v>
                </c:pt>
                <c:pt idx="163">
                  <c:v>0.00452903839339113</c:v>
                </c:pt>
                <c:pt idx="164">
                  <c:v>0.00436046914726696</c:v>
                </c:pt>
                <c:pt idx="165">
                  <c:v>0.00419815107458249</c:v>
                </c:pt>
                <c:pt idx="166">
                  <c:v>0.00404185483203519</c:v>
                </c:pt>
                <c:pt idx="167">
                  <c:v>0.003891359222571</c:v>
                </c:pt>
                <c:pt idx="168">
                  <c:v>0.00374645093535581</c:v>
                </c:pt>
                <c:pt idx="169">
                  <c:v>0.00360692429073059</c:v>
                </c:pt>
                <c:pt idx="170">
                  <c:v>0.00347258099047686</c:v>
                </c:pt>
                <c:pt idx="171">
                  <c:v>0.00334322987363987</c:v>
                </c:pt>
                <c:pt idx="172">
                  <c:v>0.00321868667811303</c:v>
                </c:pt>
                <c:pt idx="173">
                  <c:v>0.00309877380812418</c:v>
                </c:pt>
                <c:pt idx="174">
                  <c:v>0.00298332010772654</c:v>
                </c:pt>
                <c:pt idx="175">
                  <c:v>0.00287216064035892</c:v>
                </c:pt>
                <c:pt idx="176">
                  <c:v>0.00276513647450232</c:v>
                </c:pt>
                <c:pt idx="177">
                  <c:v>0.00266209447543677</c:v>
                </c:pt>
                <c:pt idx="178">
                  <c:v>0.00256288710307275</c:v>
                </c:pt>
                <c:pt idx="179">
                  <c:v>0.00246737221581338</c:v>
                </c:pt>
                <c:pt idx="180">
                  <c:v>0.00237541288038651</c:v>
                </c:pt>
                <c:pt idx="181">
                  <c:v>0.00228687718756581</c:v>
                </c:pt>
                <c:pt idx="182">
                  <c:v>0.00220163807369315</c:v>
                </c:pt>
                <c:pt idx="183">
                  <c:v>0.00211957314790051</c:v>
                </c:pt>
                <c:pt idx="184">
                  <c:v>0.00204056452492175</c:v>
                </c:pt>
                <c:pt idx="185">
                  <c:v>0.00196449866337794</c:v>
                </c:pt>
                <c:pt idx="186">
                  <c:v>0.00189126620941372</c:v>
                </c:pt>
                <c:pt idx="187">
                  <c:v>0.0018207618455589</c:v>
                </c:pt>
                <c:pt idx="188">
                  <c:v>0.00175288414468471</c:v>
                </c:pt>
                <c:pt idx="189">
                  <c:v>0.0016875354289249</c:v>
                </c:pt>
                <c:pt idx="190">
                  <c:v>0.00162462163342583</c:v>
                </c:pt>
                <c:pt idx="191">
                  <c:v>0.00156405217479472</c:v>
                </c:pt>
                <c:pt idx="192">
                  <c:v>0.0015057398241095</c:v>
                </c:pt>
                <c:pt idx="193">
                  <c:v>0.00144960058435956</c:v>
                </c:pt>
                <c:pt idx="194">
                  <c:v>0.00139555357218321</c:v>
                </c:pt>
                <c:pt idx="195">
                  <c:v>0.00134352090377229</c:v>
                </c:pt>
                <c:pt idx="196">
                  <c:v>0.00129342758481388</c:v>
                </c:pt>
                <c:pt idx="197">
                  <c:v>0.00124520140434264</c:v>
                </c:pt>
                <c:pt idx="198">
                  <c:v>0.0011987728323784</c:v>
                </c:pt>
                <c:pt idx="199">
                  <c:v>0.00115407492122674</c:v>
                </c:pt>
                <c:pt idx="200">
                  <c:v>0.00111104321032236</c:v>
                </c:pt>
              </c:numCache>
            </c:numRef>
          </c:yVal>
          <c:smooth val="1"/>
        </c:ser>
        <c:axId val="12296581"/>
        <c:axId val="43560366"/>
      </c:scatterChart>
      <c:valAx>
        <c:axId val="1229658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Re{G(</a:t>
                </a:r>
                <a:r>
                  <a:rPr lang="en-US" cap="none" sz="1200" b="1" i="1" u="none" baseline="0">
                    <a:solidFill>
                      <a:srgbClr val="000000"/>
                    </a:solidFill>
                    <a:latin typeface="Arial"/>
                    <a:ea typeface="Arial"/>
                    <a:cs typeface="Arial"/>
                  </a:rPr>
                  <a:t>s</a:t>
                </a:r>
                <a:r>
                  <a:rPr lang="en-US" cap="none" sz="1200" b="1" i="0" u="none" baseline="0">
                    <a:solidFill>
                      <a:srgbClr val="000000"/>
                    </a:solidFill>
                    <a:latin typeface="Arial"/>
                    <a:ea typeface="Arial"/>
                    <a:cs typeface="Arial"/>
                  </a:rPr>
                  <a:t>)}</a:t>
                </a:r>
              </a:p>
            </c:rich>
          </c:tx>
          <c:layout>
            <c:manualLayout>
              <c:xMode val="factor"/>
              <c:yMode val="factor"/>
              <c:x val="0.00525"/>
              <c:y val="0.0005"/>
            </c:manualLayout>
          </c:layout>
          <c:overlay val="0"/>
          <c:spPr>
            <a:noFill/>
            <a:ln>
              <a:noFill/>
            </a:ln>
          </c:spPr>
        </c:title>
        <c:majorGridlines>
          <c:spPr>
            <a:ln w="3175">
              <a:solidFill>
                <a:srgbClr val="000000"/>
              </a:solidFill>
            </a:ln>
          </c:spPr>
        </c:majorGridlines>
        <c:delete val="0"/>
        <c:numFmt formatCode="General" sourceLinked="1"/>
        <c:majorTickMark val="cross"/>
        <c:minorTickMark val="cross"/>
        <c:tickLblPos val="high"/>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43560366"/>
        <c:crosses val="autoZero"/>
        <c:crossBetween val="midCat"/>
        <c:dispUnits/>
      </c:valAx>
      <c:valAx>
        <c:axId val="4356036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Im{G(</a:t>
                </a:r>
                <a:r>
                  <a:rPr lang="en-US" cap="none" sz="1200" b="1" i="1" u="none" baseline="0">
                    <a:solidFill>
                      <a:srgbClr val="000000"/>
                    </a:solidFill>
                    <a:latin typeface="Arial"/>
                    <a:ea typeface="Arial"/>
                    <a:cs typeface="Arial"/>
                  </a:rPr>
                  <a:t>s</a:t>
                </a:r>
                <a:r>
                  <a:rPr lang="en-US" cap="none" sz="1200" b="1" i="0" u="none" baseline="0">
                    <a:solidFill>
                      <a:srgbClr val="000000"/>
                    </a:solidFill>
                    <a:latin typeface="Arial"/>
                    <a:ea typeface="Arial"/>
                    <a:cs typeface="Arial"/>
                  </a:rPr>
                  <a:t>)}</a:t>
                </a:r>
              </a:p>
            </c:rich>
          </c:tx>
          <c:layout>
            <c:manualLayout>
              <c:xMode val="factor"/>
              <c:yMode val="factor"/>
              <c:x val="-0.0055"/>
              <c:y val="-0.001"/>
            </c:manualLayout>
          </c:layout>
          <c:overlay val="0"/>
          <c:spPr>
            <a:noFill/>
            <a:ln>
              <a:noFill/>
            </a:ln>
          </c:spPr>
        </c:title>
        <c:majorGridlines>
          <c:spPr>
            <a:ln w="12700">
              <a:solidFill>
                <a:srgbClr val="000000"/>
              </a:solidFill>
            </a:ln>
          </c:spPr>
        </c:majorGridlines>
        <c:delete val="0"/>
        <c:numFmt formatCode="General" sourceLinked="1"/>
        <c:majorTickMark val="cross"/>
        <c:minorTickMark val="cross"/>
        <c:tickLblPos val="low"/>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2296581"/>
        <c:crosses val="autoZero"/>
        <c:crossBetween val="midCat"/>
        <c:dispUnits/>
      </c:valAx>
      <c:spPr>
        <a:noFill/>
        <a:ln w="254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Sprungantwort h(</a:t>
            </a:r>
            <a:r>
              <a:rPr lang="en-US" cap="none" sz="1200" b="1" i="1" u="none" baseline="0">
                <a:solidFill>
                  <a:srgbClr val="000000"/>
                </a:solidFill>
                <a:latin typeface="Arial"/>
                <a:ea typeface="Arial"/>
                <a:cs typeface="Arial"/>
              </a:rPr>
              <a:t>t</a:t>
            </a:r>
            <a:r>
              <a:rPr lang="en-US" cap="none" sz="1200" b="1" i="0" u="none" baseline="0">
                <a:solidFill>
                  <a:srgbClr val="000000"/>
                </a:solidFill>
                <a:latin typeface="Arial"/>
                <a:ea typeface="Arial"/>
                <a:cs typeface="Arial"/>
              </a:rPr>
              <a:t>)</a:t>
            </a:r>
          </a:p>
        </c:rich>
      </c:tx>
      <c:layout>
        <c:manualLayout>
          <c:xMode val="factor"/>
          <c:yMode val="factor"/>
          <c:x val="0.00175"/>
          <c:y val="0"/>
        </c:manualLayout>
      </c:layout>
      <c:spPr>
        <a:noFill/>
        <a:ln>
          <a:noFill/>
        </a:ln>
      </c:spPr>
    </c:title>
    <c:plotArea>
      <c:layout>
        <c:manualLayout>
          <c:xMode val="edge"/>
          <c:yMode val="edge"/>
          <c:x val="0.04025"/>
          <c:y val="0.104"/>
          <c:w val="0.9505"/>
          <c:h val="0.83125"/>
        </c:manualLayout>
      </c:layout>
      <c:scatterChart>
        <c:scatterStyle val="smoothMarker"/>
        <c:varyColors val="0"/>
        <c:ser>
          <c:idx val="4"/>
          <c:order val="0"/>
          <c:tx>
            <c:strRef>
              <c:f>Datentabelle!$J$24</c:f>
              <c:strCache>
                <c:ptCount val="1"/>
                <c:pt idx="0">
                  <c:v>h(t)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Datentabelle!$I$25:$I$225</c:f>
              <c:numCache>
                <c:ptCount val="201"/>
                <c:pt idx="0">
                  <c:v>0</c:v>
                </c:pt>
                <c:pt idx="1">
                  <c:v>0.09</c:v>
                </c:pt>
                <c:pt idx="2">
                  <c:v>0.18</c:v>
                </c:pt>
                <c:pt idx="3">
                  <c:v>0.27</c:v>
                </c:pt>
                <c:pt idx="4">
                  <c:v>0.36</c:v>
                </c:pt>
                <c:pt idx="5">
                  <c:v>0.44999999999999996</c:v>
                </c:pt>
                <c:pt idx="6">
                  <c:v>0.5399999999999999</c:v>
                </c:pt>
                <c:pt idx="7">
                  <c:v>0.6299999999999999</c:v>
                </c:pt>
                <c:pt idx="8">
                  <c:v>0.7199999999999999</c:v>
                </c:pt>
                <c:pt idx="9">
                  <c:v>0.8099999999999998</c:v>
                </c:pt>
                <c:pt idx="10">
                  <c:v>0.8999999999999998</c:v>
                </c:pt>
                <c:pt idx="11">
                  <c:v>0.9899999999999998</c:v>
                </c:pt>
                <c:pt idx="12">
                  <c:v>1.0799999999999998</c:v>
                </c:pt>
                <c:pt idx="13">
                  <c:v>1.17</c:v>
                </c:pt>
                <c:pt idx="14">
                  <c:v>1.26</c:v>
                </c:pt>
                <c:pt idx="15">
                  <c:v>1.35</c:v>
                </c:pt>
                <c:pt idx="16">
                  <c:v>1.4400000000000002</c:v>
                </c:pt>
                <c:pt idx="17">
                  <c:v>1.5300000000000002</c:v>
                </c:pt>
                <c:pt idx="18">
                  <c:v>1.6200000000000003</c:v>
                </c:pt>
                <c:pt idx="19">
                  <c:v>1.7100000000000004</c:v>
                </c:pt>
                <c:pt idx="20">
                  <c:v>1.8000000000000005</c:v>
                </c:pt>
                <c:pt idx="21">
                  <c:v>1.8900000000000006</c:v>
                </c:pt>
                <c:pt idx="22">
                  <c:v>1.9800000000000006</c:v>
                </c:pt>
                <c:pt idx="23">
                  <c:v>2.0700000000000007</c:v>
                </c:pt>
                <c:pt idx="24">
                  <c:v>2.1600000000000006</c:v>
                </c:pt>
                <c:pt idx="25">
                  <c:v>2.2500000000000004</c:v>
                </c:pt>
                <c:pt idx="26">
                  <c:v>2.3400000000000003</c:v>
                </c:pt>
                <c:pt idx="27">
                  <c:v>2.43</c:v>
                </c:pt>
                <c:pt idx="28">
                  <c:v>2.52</c:v>
                </c:pt>
                <c:pt idx="29">
                  <c:v>2.61</c:v>
                </c:pt>
                <c:pt idx="30">
                  <c:v>2.6999999999999997</c:v>
                </c:pt>
                <c:pt idx="31">
                  <c:v>2.7899999999999996</c:v>
                </c:pt>
                <c:pt idx="32">
                  <c:v>2.8799999999999994</c:v>
                </c:pt>
                <c:pt idx="33">
                  <c:v>2.9699999999999993</c:v>
                </c:pt>
                <c:pt idx="34">
                  <c:v>3.059999999999999</c:v>
                </c:pt>
                <c:pt idx="35">
                  <c:v>3.149999999999999</c:v>
                </c:pt>
                <c:pt idx="36">
                  <c:v>3.239999999999999</c:v>
                </c:pt>
                <c:pt idx="37">
                  <c:v>3.3299999999999987</c:v>
                </c:pt>
                <c:pt idx="38">
                  <c:v>3.4199999999999986</c:v>
                </c:pt>
                <c:pt idx="39">
                  <c:v>3.5099999999999985</c:v>
                </c:pt>
                <c:pt idx="40">
                  <c:v>3.5999999999999983</c:v>
                </c:pt>
                <c:pt idx="41">
                  <c:v>3.689999999999998</c:v>
                </c:pt>
                <c:pt idx="42">
                  <c:v>3.779999999999998</c:v>
                </c:pt>
                <c:pt idx="43">
                  <c:v>3.869999999999998</c:v>
                </c:pt>
                <c:pt idx="44">
                  <c:v>3.9599999999999977</c:v>
                </c:pt>
                <c:pt idx="45">
                  <c:v>4.049999999999998</c:v>
                </c:pt>
                <c:pt idx="46">
                  <c:v>4.139999999999998</c:v>
                </c:pt>
                <c:pt idx="47">
                  <c:v>4.229999999999998</c:v>
                </c:pt>
                <c:pt idx="48">
                  <c:v>4.319999999999998</c:v>
                </c:pt>
                <c:pt idx="49">
                  <c:v>4.4099999999999975</c:v>
                </c:pt>
                <c:pt idx="50">
                  <c:v>4.499999999999997</c:v>
                </c:pt>
                <c:pt idx="51">
                  <c:v>4.589999999999997</c:v>
                </c:pt>
                <c:pt idx="52">
                  <c:v>4.679999999999997</c:v>
                </c:pt>
                <c:pt idx="53">
                  <c:v>4.769999999999997</c:v>
                </c:pt>
                <c:pt idx="54">
                  <c:v>4.859999999999997</c:v>
                </c:pt>
                <c:pt idx="55">
                  <c:v>4.949999999999997</c:v>
                </c:pt>
                <c:pt idx="56">
                  <c:v>5.0399999999999965</c:v>
                </c:pt>
                <c:pt idx="57">
                  <c:v>5.129999999999996</c:v>
                </c:pt>
                <c:pt idx="58">
                  <c:v>5.219999999999996</c:v>
                </c:pt>
                <c:pt idx="59">
                  <c:v>5.309999999999996</c:v>
                </c:pt>
                <c:pt idx="60">
                  <c:v>5.399999999999996</c:v>
                </c:pt>
                <c:pt idx="61">
                  <c:v>5.489999999999996</c:v>
                </c:pt>
                <c:pt idx="62">
                  <c:v>5.579999999999996</c:v>
                </c:pt>
                <c:pt idx="63">
                  <c:v>5.6699999999999955</c:v>
                </c:pt>
                <c:pt idx="64">
                  <c:v>5.759999999999995</c:v>
                </c:pt>
                <c:pt idx="65">
                  <c:v>5.849999999999995</c:v>
                </c:pt>
                <c:pt idx="66">
                  <c:v>5.939999999999995</c:v>
                </c:pt>
                <c:pt idx="67">
                  <c:v>6.029999999999995</c:v>
                </c:pt>
                <c:pt idx="68">
                  <c:v>6.119999999999995</c:v>
                </c:pt>
                <c:pt idx="69">
                  <c:v>6.209999999999995</c:v>
                </c:pt>
                <c:pt idx="70">
                  <c:v>6.2999999999999945</c:v>
                </c:pt>
                <c:pt idx="71">
                  <c:v>6.389999999999994</c:v>
                </c:pt>
                <c:pt idx="72">
                  <c:v>6.479999999999994</c:v>
                </c:pt>
                <c:pt idx="73">
                  <c:v>6.569999999999994</c:v>
                </c:pt>
                <c:pt idx="74">
                  <c:v>6.659999999999994</c:v>
                </c:pt>
                <c:pt idx="75">
                  <c:v>6.749999999999994</c:v>
                </c:pt>
                <c:pt idx="76">
                  <c:v>6.839999999999994</c:v>
                </c:pt>
                <c:pt idx="77">
                  <c:v>6.9299999999999935</c:v>
                </c:pt>
                <c:pt idx="78">
                  <c:v>7.019999999999993</c:v>
                </c:pt>
                <c:pt idx="79">
                  <c:v>7.109999999999993</c:v>
                </c:pt>
                <c:pt idx="80">
                  <c:v>7.199999999999993</c:v>
                </c:pt>
                <c:pt idx="81">
                  <c:v>7.289999999999993</c:v>
                </c:pt>
                <c:pt idx="82">
                  <c:v>7.379999999999993</c:v>
                </c:pt>
                <c:pt idx="83">
                  <c:v>7.469999999999993</c:v>
                </c:pt>
                <c:pt idx="84">
                  <c:v>7.5599999999999925</c:v>
                </c:pt>
                <c:pt idx="85">
                  <c:v>7.649999999999992</c:v>
                </c:pt>
                <c:pt idx="86">
                  <c:v>7.739999999999992</c:v>
                </c:pt>
                <c:pt idx="87">
                  <c:v>7.829999999999992</c:v>
                </c:pt>
                <c:pt idx="88">
                  <c:v>7.919999999999992</c:v>
                </c:pt>
                <c:pt idx="89">
                  <c:v>8.009999999999993</c:v>
                </c:pt>
                <c:pt idx="90">
                  <c:v>8.099999999999993</c:v>
                </c:pt>
                <c:pt idx="91">
                  <c:v>8.189999999999992</c:v>
                </c:pt>
                <c:pt idx="92">
                  <c:v>8.279999999999992</c:v>
                </c:pt>
                <c:pt idx="93">
                  <c:v>8.369999999999992</c:v>
                </c:pt>
                <c:pt idx="94">
                  <c:v>8.459999999999992</c:v>
                </c:pt>
                <c:pt idx="95">
                  <c:v>8.549999999999992</c:v>
                </c:pt>
                <c:pt idx="96">
                  <c:v>8.639999999999992</c:v>
                </c:pt>
                <c:pt idx="97">
                  <c:v>8.729999999999992</c:v>
                </c:pt>
                <c:pt idx="98">
                  <c:v>8.819999999999991</c:v>
                </c:pt>
                <c:pt idx="99">
                  <c:v>8.909999999999991</c:v>
                </c:pt>
                <c:pt idx="100">
                  <c:v>8.999999999999991</c:v>
                </c:pt>
                <c:pt idx="101">
                  <c:v>9.089999999999991</c:v>
                </c:pt>
                <c:pt idx="102">
                  <c:v>9.17999999999999</c:v>
                </c:pt>
                <c:pt idx="103">
                  <c:v>9.26999999999999</c:v>
                </c:pt>
                <c:pt idx="104">
                  <c:v>9.35999999999999</c:v>
                </c:pt>
                <c:pt idx="105">
                  <c:v>9.44999999999999</c:v>
                </c:pt>
                <c:pt idx="106">
                  <c:v>9.53999999999999</c:v>
                </c:pt>
                <c:pt idx="107">
                  <c:v>9.62999999999999</c:v>
                </c:pt>
                <c:pt idx="108">
                  <c:v>9.71999999999999</c:v>
                </c:pt>
                <c:pt idx="109">
                  <c:v>9.80999999999999</c:v>
                </c:pt>
                <c:pt idx="110">
                  <c:v>9.89999999999999</c:v>
                </c:pt>
                <c:pt idx="111">
                  <c:v>9.98999999999999</c:v>
                </c:pt>
                <c:pt idx="112">
                  <c:v>10.07999999999999</c:v>
                </c:pt>
                <c:pt idx="113">
                  <c:v>10.16999999999999</c:v>
                </c:pt>
                <c:pt idx="114">
                  <c:v>10.25999999999999</c:v>
                </c:pt>
                <c:pt idx="115">
                  <c:v>10.349999999999989</c:v>
                </c:pt>
                <c:pt idx="116">
                  <c:v>10.439999999999989</c:v>
                </c:pt>
                <c:pt idx="117">
                  <c:v>10.529999999999989</c:v>
                </c:pt>
                <c:pt idx="118">
                  <c:v>10.619999999999989</c:v>
                </c:pt>
                <c:pt idx="119">
                  <c:v>10.709999999999988</c:v>
                </c:pt>
                <c:pt idx="120">
                  <c:v>10.799999999999988</c:v>
                </c:pt>
                <c:pt idx="121">
                  <c:v>10.889999999999988</c:v>
                </c:pt>
                <c:pt idx="122">
                  <c:v>10.979999999999988</c:v>
                </c:pt>
                <c:pt idx="123">
                  <c:v>11.069999999999988</c:v>
                </c:pt>
                <c:pt idx="124">
                  <c:v>11.159999999999988</c:v>
                </c:pt>
                <c:pt idx="125">
                  <c:v>11.249999999999988</c:v>
                </c:pt>
                <c:pt idx="126">
                  <c:v>11.339999999999987</c:v>
                </c:pt>
                <c:pt idx="127">
                  <c:v>11.429999999999987</c:v>
                </c:pt>
                <c:pt idx="128">
                  <c:v>11.519999999999987</c:v>
                </c:pt>
                <c:pt idx="129">
                  <c:v>11.609999999999987</c:v>
                </c:pt>
                <c:pt idx="130">
                  <c:v>11.699999999999987</c:v>
                </c:pt>
                <c:pt idx="131">
                  <c:v>11.789999999999987</c:v>
                </c:pt>
                <c:pt idx="132">
                  <c:v>11.879999999999987</c:v>
                </c:pt>
                <c:pt idx="133">
                  <c:v>11.969999999999986</c:v>
                </c:pt>
                <c:pt idx="134">
                  <c:v>12.059999999999986</c:v>
                </c:pt>
                <c:pt idx="135">
                  <c:v>12.149999999999986</c:v>
                </c:pt>
                <c:pt idx="136">
                  <c:v>12.239999999999986</c:v>
                </c:pt>
                <c:pt idx="137">
                  <c:v>12.329999999999986</c:v>
                </c:pt>
                <c:pt idx="138">
                  <c:v>12.419999999999986</c:v>
                </c:pt>
                <c:pt idx="139">
                  <c:v>12.509999999999986</c:v>
                </c:pt>
                <c:pt idx="140">
                  <c:v>12.599999999999985</c:v>
                </c:pt>
                <c:pt idx="141">
                  <c:v>12.689999999999985</c:v>
                </c:pt>
                <c:pt idx="142">
                  <c:v>12.779999999999985</c:v>
                </c:pt>
                <c:pt idx="143">
                  <c:v>12.869999999999985</c:v>
                </c:pt>
                <c:pt idx="144">
                  <c:v>12.959999999999985</c:v>
                </c:pt>
                <c:pt idx="145">
                  <c:v>13.049999999999985</c:v>
                </c:pt>
                <c:pt idx="146">
                  <c:v>13.139999999999985</c:v>
                </c:pt>
                <c:pt idx="147">
                  <c:v>13.229999999999984</c:v>
                </c:pt>
                <c:pt idx="148">
                  <c:v>13.319999999999984</c:v>
                </c:pt>
                <c:pt idx="149">
                  <c:v>13.409999999999984</c:v>
                </c:pt>
                <c:pt idx="150">
                  <c:v>13.499999999999984</c:v>
                </c:pt>
                <c:pt idx="151">
                  <c:v>13.589999999999984</c:v>
                </c:pt>
                <c:pt idx="152">
                  <c:v>13.679999999999984</c:v>
                </c:pt>
                <c:pt idx="153">
                  <c:v>13.769999999999984</c:v>
                </c:pt>
                <c:pt idx="154">
                  <c:v>13.859999999999983</c:v>
                </c:pt>
                <c:pt idx="155">
                  <c:v>13.949999999999983</c:v>
                </c:pt>
                <c:pt idx="156">
                  <c:v>14.039999999999983</c:v>
                </c:pt>
                <c:pt idx="157">
                  <c:v>14.129999999999983</c:v>
                </c:pt>
                <c:pt idx="158">
                  <c:v>14.219999999999983</c:v>
                </c:pt>
                <c:pt idx="159">
                  <c:v>14.309999999999983</c:v>
                </c:pt>
                <c:pt idx="160">
                  <c:v>14.399999999999983</c:v>
                </c:pt>
                <c:pt idx="161">
                  <c:v>14.489999999999982</c:v>
                </c:pt>
                <c:pt idx="162">
                  <c:v>14.579999999999982</c:v>
                </c:pt>
                <c:pt idx="163">
                  <c:v>14.669999999999982</c:v>
                </c:pt>
                <c:pt idx="164">
                  <c:v>14.759999999999982</c:v>
                </c:pt>
                <c:pt idx="165">
                  <c:v>14.849999999999982</c:v>
                </c:pt>
                <c:pt idx="166">
                  <c:v>14.939999999999982</c:v>
                </c:pt>
                <c:pt idx="167">
                  <c:v>15.029999999999982</c:v>
                </c:pt>
                <c:pt idx="168">
                  <c:v>15.119999999999981</c:v>
                </c:pt>
                <c:pt idx="169">
                  <c:v>15.209999999999981</c:v>
                </c:pt>
                <c:pt idx="170">
                  <c:v>15.299999999999981</c:v>
                </c:pt>
                <c:pt idx="171">
                  <c:v>15.389999999999981</c:v>
                </c:pt>
                <c:pt idx="172">
                  <c:v>15.47999999999998</c:v>
                </c:pt>
                <c:pt idx="173">
                  <c:v>15.56999999999998</c:v>
                </c:pt>
                <c:pt idx="174">
                  <c:v>15.65999999999998</c:v>
                </c:pt>
                <c:pt idx="175">
                  <c:v>15.74999999999998</c:v>
                </c:pt>
                <c:pt idx="176">
                  <c:v>15.83999999999998</c:v>
                </c:pt>
                <c:pt idx="177">
                  <c:v>15.92999999999998</c:v>
                </c:pt>
                <c:pt idx="178">
                  <c:v>16.019999999999982</c:v>
                </c:pt>
                <c:pt idx="179">
                  <c:v>16.10999999999998</c:v>
                </c:pt>
                <c:pt idx="180">
                  <c:v>16.19999999999998</c:v>
                </c:pt>
                <c:pt idx="181">
                  <c:v>16.28999999999998</c:v>
                </c:pt>
                <c:pt idx="182">
                  <c:v>16.37999999999998</c:v>
                </c:pt>
                <c:pt idx="183">
                  <c:v>16.46999999999998</c:v>
                </c:pt>
                <c:pt idx="184">
                  <c:v>16.55999999999998</c:v>
                </c:pt>
                <c:pt idx="185">
                  <c:v>16.64999999999998</c:v>
                </c:pt>
                <c:pt idx="186">
                  <c:v>16.73999999999998</c:v>
                </c:pt>
                <c:pt idx="187">
                  <c:v>16.82999999999998</c:v>
                </c:pt>
                <c:pt idx="188">
                  <c:v>16.91999999999998</c:v>
                </c:pt>
                <c:pt idx="189">
                  <c:v>17.00999999999998</c:v>
                </c:pt>
                <c:pt idx="190">
                  <c:v>17.09999999999998</c:v>
                </c:pt>
                <c:pt idx="191">
                  <c:v>17.18999999999998</c:v>
                </c:pt>
                <c:pt idx="192">
                  <c:v>17.27999999999998</c:v>
                </c:pt>
                <c:pt idx="193">
                  <c:v>17.36999999999998</c:v>
                </c:pt>
                <c:pt idx="194">
                  <c:v>17.45999999999998</c:v>
                </c:pt>
                <c:pt idx="195">
                  <c:v>17.54999999999998</c:v>
                </c:pt>
                <c:pt idx="196">
                  <c:v>17.63999999999998</c:v>
                </c:pt>
                <c:pt idx="197">
                  <c:v>17.72999999999998</c:v>
                </c:pt>
                <c:pt idx="198">
                  <c:v>17.81999999999998</c:v>
                </c:pt>
                <c:pt idx="199">
                  <c:v>17.90999999999998</c:v>
                </c:pt>
                <c:pt idx="200">
                  <c:v>17.99999999999998</c:v>
                </c:pt>
              </c:numCache>
            </c:numRef>
          </c:xVal>
          <c:yVal>
            <c:numRef>
              <c:f>Datentabelle!$J$25:$J$225</c:f>
              <c:numCache>
                <c:ptCount val="201"/>
                <c:pt idx="0">
                  <c:v>0.6666666666666666</c:v>
                </c:pt>
                <c:pt idx="1">
                  <c:v>0.6487016946024354</c:v>
                </c:pt>
                <c:pt idx="2">
                  <c:v>0.6345549993000366</c:v>
                </c:pt>
                <c:pt idx="3">
                  <c:v>0.6238667659060825</c:v>
                </c:pt>
                <c:pt idx="4">
                  <c:v>0.6163002765284411</c:v>
                </c:pt>
                <c:pt idx="5">
                  <c:v>0.6115410110872794</c:v>
                </c:pt>
                <c:pt idx="6">
                  <c:v>0.6092957369369352</c:v>
                </c:pt>
                <c:pt idx="7">
                  <c:v>0.6092915931588548</c:v>
                </c:pt>
                <c:pt idx="8">
                  <c:v>0.6112751747857461</c:v>
                </c:pt>
                <c:pt idx="9">
                  <c:v>0.6150116216226235</c:v>
                </c:pt>
                <c:pt idx="10">
                  <c:v>0.6202837157794556</c:v>
                </c:pt>
                <c:pt idx="11">
                  <c:v>0.6268909915205232</c:v>
                </c:pt>
                <c:pt idx="12">
                  <c:v>0.6346488605652812</c:v>
                </c:pt>
                <c:pt idx="13">
                  <c:v>0.6433877555424561</c:v>
                </c:pt>
                <c:pt idx="14">
                  <c:v>0.6529522939012538</c:v>
                </c:pt>
                <c:pt idx="15">
                  <c:v>0.6632004642189951</c:v>
                </c:pt>
                <c:pt idx="16">
                  <c:v>0.6740028365112726</c:v>
                </c:pt>
                <c:pt idx="17">
                  <c:v>0.6852417978470273</c:v>
                </c:pt>
                <c:pt idx="18">
                  <c:v>0.6968108142949628</c:v>
                </c:pt>
                <c:pt idx="19">
                  <c:v>0.7086137199777144</c:v>
                </c:pt>
                <c:pt idx="20">
                  <c:v>0.7205640337845174</c:v>
                </c:pt>
                <c:pt idx="21">
                  <c:v>0.7325843040901637</c:v>
                </c:pt>
                <c:pt idx="22">
                  <c:v>0.7446054816462582</c:v>
                </c:pt>
                <c:pt idx="23">
                  <c:v>0.7565663206487182</c:v>
                </c:pt>
                <c:pt idx="24">
                  <c:v>0.7684128078417096</c:v>
                </c:pt>
                <c:pt idx="25">
                  <c:v>0.7800976193914096</c:v>
                </c:pt>
                <c:pt idx="26">
                  <c:v>0.7915796051518994</c:v>
                </c:pt>
                <c:pt idx="27">
                  <c:v>0.802823299848866</c:v>
                </c:pt>
                <c:pt idx="28">
                  <c:v>0.8137984606235266</c:v>
                </c:pt>
                <c:pt idx="29">
                  <c:v>0.8244796303081541</c:v>
                </c:pt>
                <c:pt idx="30">
                  <c:v>0.8348457257447974</c:v>
                </c:pt>
                <c:pt idx="31">
                  <c:v>0.8448796504092526</c:v>
                </c:pt>
                <c:pt idx="32">
                  <c:v>0.8545679305621636</c:v>
                </c:pt>
                <c:pt idx="33">
                  <c:v>0.86390037411746</c:v>
                </c:pt>
                <c:pt idx="34">
                  <c:v>0.8728697513943565</c:v>
                </c:pt>
                <c:pt idx="35">
                  <c:v>0.8814714969021203</c:v>
                </c:pt>
                <c:pt idx="36">
                  <c:v>0.8897034312960403</c:v>
                </c:pt>
                <c:pt idx="37">
                  <c:v>0.8975655026378595</c:v>
                </c:pt>
                <c:pt idx="38">
                  <c:v>0.9050595460937545</c:v>
                </c:pt>
                <c:pt idx="39">
                  <c:v>0.9121890612072016</c:v>
                </c:pt>
                <c:pt idx="40">
                  <c:v>0.9189590058922193</c:v>
                </c:pt>
                <c:pt idx="41">
                  <c:v>0.9253756063040696</c:v>
                </c:pt>
                <c:pt idx="42">
                  <c:v>0.9314461817590509</c:v>
                </c:pt>
                <c:pt idx="43">
                  <c:v>0.9371789838921502</c:v>
                </c:pt>
                <c:pt idx="44">
                  <c:v>0.9425830492606322</c:v>
                </c:pt>
                <c:pt idx="45">
                  <c:v>0.947668064622807</c:v>
                </c:pt>
                <c:pt idx="46">
                  <c:v>0.9524442441439038</c:v>
                </c:pt>
                <c:pt idx="47">
                  <c:v>0.9569222178049059</c:v>
                </c:pt>
                <c:pt idx="48">
                  <c:v>0.9611129303151051</c:v>
                </c:pt>
                <c:pt idx="49">
                  <c:v>0.965027549854781</c:v>
                </c:pt>
                <c:pt idx="50">
                  <c:v>0.9686773860005791</c:v>
                </c:pt>
                <c:pt idx="51">
                  <c:v>0.9720738162126689</c:v>
                </c:pt>
                <c:pt idx="52">
                  <c:v>0.975228220289426</c:v>
                </c:pt>
                <c:pt idx="53">
                  <c:v>0.9781519222220582</c:v>
                </c:pt>
                <c:pt idx="54">
                  <c:v>0.9808561389081351</c:v>
                </c:pt>
                <c:pt idx="55">
                  <c:v>0.9833519352092803</c:v>
                </c:pt>
                <c:pt idx="56">
                  <c:v>0.9856501848642191</c:v>
                </c:pt>
                <c:pt idx="57">
                  <c:v>0.987761536793867</c:v>
                </c:pt>
                <c:pt idx="58">
                  <c:v>0.9896963863601154</c:v>
                </c:pt>
                <c:pt idx="59">
                  <c:v>0.9914648511643338</c:v>
                </c:pt>
                <c:pt idx="60">
                  <c:v>0.9930767509953399</c:v>
                </c:pt>
                <c:pt idx="61">
                  <c:v>0.9945415915596045</c:v>
                </c:pt>
                <c:pt idx="62">
                  <c:v>0.9958685516487529</c:v>
                </c:pt>
                <c:pt idx="63">
                  <c:v>0.9970664734209432</c:v>
                </c:pt>
                <c:pt idx="64">
                  <c:v>0.9981438554934385</c:v>
                </c:pt>
                <c:pt idx="65">
                  <c:v>0.9991088485636173</c:v>
                </c:pt>
                <c:pt idx="66">
                  <c:v>0.9999692532947789</c:v>
                </c:pt>
                <c:pt idx="67">
                  <c:v>1.0007325202213981</c:v>
                </c:pt>
                <c:pt idx="68">
                  <c:v>1.0014057514459493</c:v>
                </c:pt>
                <c:pt idx="69">
                  <c:v>1.0019957039160825</c:v>
                </c:pt>
                <c:pt idx="70">
                  <c:v>1.0025087940867745</c:v>
                </c:pt>
                <c:pt idx="71">
                  <c:v>1.0029511037871317</c:v>
                </c:pt>
                <c:pt idx="72">
                  <c:v>1.003328387125782</c:v>
                </c:pt>
                <c:pt idx="73">
                  <c:v>1.003646078282291</c:v>
                </c:pt>
                <c:pt idx="74">
                  <c:v>1.003909300044777</c:v>
                </c:pt>
                <c:pt idx="75">
                  <c:v>1.0041228729659295</c:v>
                </c:pt>
                <c:pt idx="76">
                  <c:v>1.0042913250209213</c:v>
                </c:pt>
                <c:pt idx="77">
                  <c:v>1.0044189016613465</c:v>
                </c:pt>
                <c:pt idx="78">
                  <c:v>1.0045095761692577</c:v>
                </c:pt>
                <c:pt idx="79">
                  <c:v>1.00456706022471</c:v>
                </c:pt>
                <c:pt idx="80">
                  <c:v>1.004594814608913</c:v>
                </c:pt>
                <c:pt idx="81">
                  <c:v>1.0045960599732207</c:v>
                </c:pt>
                <c:pt idx="82">
                  <c:v>1.0045737876117404</c:v>
                </c:pt>
                <c:pt idx="83">
                  <c:v>1.0045307701823551</c:v>
                </c:pt>
                <c:pt idx="84">
                  <c:v>1.0044695723274675</c:v>
                </c:pt>
                <c:pt idx="85">
                  <c:v>1.004392561151779</c:v>
                </c:pt>
                <c:pt idx="86">
                  <c:v>1.0043019165199845</c:v>
                </c:pt>
                <c:pt idx="87">
                  <c:v>1.0041996411423617</c:v>
                </c:pt>
                <c:pt idx="88">
                  <c:v>1.0040875704209484</c:v>
                </c:pt>
                <c:pt idx="89">
                  <c:v>1.0039673820332944</c:v>
                </c:pt>
                <c:pt idx="90">
                  <c:v>1.0038406052347213</c:v>
                </c:pt>
                <c:pt idx="91">
                  <c:v>1.0037086298636049</c:v>
                </c:pt>
                <c:pt idx="92">
                  <c:v>1.0035727150374596</c:v>
                </c:pt>
                <c:pt idx="93">
                  <c:v>1.0034339975305575</c:v>
                </c:pt>
                <c:pt idx="94">
                  <c:v>1.0032934998264837</c:v>
                </c:pt>
                <c:pt idx="95">
                  <c:v>1.0031521378414274</c:v>
                </c:pt>
                <c:pt idx="96">
                  <c:v>1.0030107283161607</c:v>
                </c:pt>
                <c:pt idx="97">
                  <c:v>1.0028699958765686</c:v>
                </c:pt>
                <c:pt idx="98">
                  <c:v>1.0027305797643025</c:v>
                </c:pt>
                <c:pt idx="99">
                  <c:v>1.002593040240623</c:v>
                </c:pt>
                <c:pt idx="100">
                  <c:v>1.0024578646678153</c:v>
                </c:pt>
                <c:pt idx="101">
                  <c:v>1.002325473273707</c:v>
                </c:pt>
                <c:pt idx="102">
                  <c:v>1.0021962246058025</c:v>
                </c:pt>
                <c:pt idx="103">
                  <c:v>1.0020704206823892</c:v>
                </c:pt>
                <c:pt idx="104">
                  <c:v>1.0019483118486843</c:v>
                </c:pt>
                <c:pt idx="105">
                  <c:v>1.001830101346674</c:v>
                </c:pt>
                <c:pt idx="106">
                  <c:v>1.0017159496077777</c:v>
                </c:pt>
                <c:pt idx="107">
                  <c:v>1.0016059782778488</c:v>
                </c:pt>
                <c:pt idx="108">
                  <c:v>1.0015002739843017</c:v>
                </c:pt>
                <c:pt idx="109">
                  <c:v>1.00139889185537</c:v>
                </c:pt>
                <c:pt idx="110">
                  <c:v>1.001301858801622</c:v>
                </c:pt>
                <c:pt idx="111">
                  <c:v>1.001209176569927</c:v>
                </c:pt>
                <c:pt idx="112">
                  <c:v>1.0011208245800691</c:v>
                </c:pt>
                <c:pt idx="113">
                  <c:v>1.0010367625541634</c:v>
                </c:pt>
                <c:pt idx="114">
                  <c:v>1.0009569329489232</c:v>
                </c:pt>
                <c:pt idx="115">
                  <c:v>1.000881263200706</c:v>
                </c:pt>
                <c:pt idx="116">
                  <c:v>1.0008096677930898</c:v>
                </c:pt>
                <c:pt idx="117">
                  <c:v>1.0007420501565283</c:v>
                </c:pt>
                <c:pt idx="118">
                  <c:v>1.0006783044094143</c:v>
                </c:pt>
                <c:pt idx="119">
                  <c:v>1.0006183169496283</c:v>
                </c:pt>
                <c:pt idx="120">
                  <c:v>1.0005619679053843</c:v>
                </c:pt>
                <c:pt idx="121">
                  <c:v>1.0005091324539037</c:v>
                </c:pt>
                <c:pt idx="122">
                  <c:v>1.0004596820161562</c:v>
                </c:pt>
                <c:pt idx="123">
                  <c:v>1.000413485335606</c:v>
                </c:pt>
                <c:pt idx="124">
                  <c:v>1.000370409448591</c:v>
                </c:pt>
                <c:pt idx="125">
                  <c:v>1.0003303205536571</c:v>
                </c:pt>
                <c:pt idx="126">
                  <c:v>1.0002930847868476</c:v>
                </c:pt>
                <c:pt idx="127">
                  <c:v>1.0002585689096426</c:v>
                </c:pt>
                <c:pt idx="128">
                  <c:v>1.0002266409159244</c:v>
                </c:pt>
                <c:pt idx="129">
                  <c:v>1.00019717056404</c:v>
                </c:pt>
                <c:pt idx="130">
                  <c:v>1.000170029839723</c:v>
                </c:pt>
                <c:pt idx="131">
                  <c:v>1.0001450933553389</c:v>
                </c:pt>
                <c:pt idx="132">
                  <c:v>1.0001222386906266</c:v>
                </c:pt>
                <c:pt idx="133">
                  <c:v>1.000101346679812</c:v>
                </c:pt>
                <c:pt idx="134">
                  <c:v>1.0000823016497058</c:v>
                </c:pt>
                <c:pt idx="135">
                  <c:v>1.0000649916131097</c:v>
                </c:pt>
                <c:pt idx="136">
                  <c:v>1.0000493084216062</c:v>
                </c:pt>
                <c:pt idx="137">
                  <c:v>1.0000351478815457</c:v>
                </c:pt>
                <c:pt idx="138">
                  <c:v>1.0000224098368018</c:v>
                </c:pt>
                <c:pt idx="139">
                  <c:v>1.0000109982216334</c:v>
                </c:pt>
                <c:pt idx="140">
                  <c:v>1.000000821086764</c:v>
                </c:pt>
                <c:pt idx="141">
                  <c:v>0.9999917906015743</c:v>
                </c:pt>
                <c:pt idx="142">
                  <c:v>0.9999838230350991</c:v>
                </c:pt>
                <c:pt idx="143">
                  <c:v>0.9999768387183198</c:v>
                </c:pt>
                <c:pt idx="144">
                  <c:v>0.9999707619900605</c:v>
                </c:pt>
                <c:pt idx="145">
                  <c:v>0.9999655211286189</c:v>
                </c:pt>
                <c:pt idx="146">
                  <c:v>0.999961048271089</c:v>
                </c:pt>
                <c:pt idx="147">
                  <c:v>0.9999572793221808</c:v>
                </c:pt>
                <c:pt idx="148">
                  <c:v>0.9999541538541874</c:v>
                </c:pt>
                <c:pt idx="149">
                  <c:v>0.9999516149996092</c:v>
                </c:pt>
                <c:pt idx="150">
                  <c:v>0.9999496093378116</c:v>
                </c:pt>
                <c:pt idx="151">
                  <c:v>0.9999480867769683</c:v>
                </c:pt>
                <c:pt idx="152">
                  <c:v>0.9999470004324226</c:v>
                </c:pt>
                <c:pt idx="153">
                  <c:v>0.999946306502491</c:v>
                </c:pt>
                <c:pt idx="154">
                  <c:v>0.9999459641426302</c:v>
                </c:pt>
                <c:pt idx="155">
                  <c:v>0.9999459353387922</c:v>
                </c:pt>
                <c:pt idx="156">
                  <c:v>0.9999461847807035</c:v>
                </c:pt>
                <c:pt idx="157">
                  <c:v>0.9999466797357222</c:v>
                </c:pt>
                <c:pt idx="158">
                  <c:v>0.9999473899238476</c:v>
                </c:pt>
                <c:pt idx="159">
                  <c:v>0.9999482873943903</c:v>
                </c:pt>
                <c:pt idx="160">
                  <c:v>0.9999493464047398</c:v>
                </c:pt>
                <c:pt idx="161">
                  <c:v>0.9999505433016098</c:v>
                </c:pt>
                <c:pt idx="162">
                  <c:v>0.9999518564050864</c:v>
                </c:pt>
                <c:pt idx="163">
                  <c:v>0.9999532658957505</c:v>
                </c:pt>
                <c:pt idx="164">
                  <c:v>0.9999547537051007</c:v>
                </c:pt>
                <c:pt idx="165">
                  <c:v>0.999956303409462</c:v>
                </c:pt>
                <c:pt idx="166">
                  <c:v>0.9999579001275257</c:v>
                </c:pt>
                <c:pt idx="167">
                  <c:v>0.9999595304216294</c:v>
                </c:pt>
                <c:pt idx="168">
                  <c:v>0.9999611822028582</c:v>
                </c:pt>
                <c:pt idx="169">
                  <c:v>0.9999628446400166</c:v>
                </c:pt>
                <c:pt idx="170">
                  <c:v>0.9999645080724969</c:v>
                </c:pt>
                <c:pt idx="171">
                  <c:v>0.9999661639270462</c:v>
                </c:pt>
                <c:pt idx="172">
                  <c:v>0.9999678046384146</c:v>
                </c:pt>
                <c:pt idx="173">
                  <c:v>0.9999694235738503</c:v>
                </c:pt>
                <c:pt idx="174">
                  <c:v>0.9999710149613888</c:v>
                </c:pt>
                <c:pt idx="175">
                  <c:v>0.9999725738218734</c:v>
                </c:pt>
                <c:pt idx="176">
                  <c:v>0.9999740959046305</c:v>
                </c:pt>
                <c:pt idx="177">
                  <c:v>0.9999755776267129</c:v>
                </c:pt>
                <c:pt idx="178">
                  <c:v>0.9999770160156176</c:v>
                </c:pt>
                <c:pt idx="179">
                  <c:v>0.9999784086553763</c:v>
                </c:pt>
                <c:pt idx="180">
                  <c:v>0.999979753635911</c:v>
                </c:pt>
                <c:pt idx="181">
                  <c:v>0.9999810495055426</c:v>
                </c:pt>
                <c:pt idx="182">
                  <c:v>0.99998229522654</c:v>
                </c:pt>
                <c:pt idx="183">
                  <c:v>0.999983490133589</c:v>
                </c:pt>
                <c:pt idx="184">
                  <c:v>0.9999846338950631</c:v>
                </c:pt>
                <c:pt idx="185">
                  <c:v>0.9999857264769773</c:v>
                </c:pt>
                <c:pt idx="186">
                  <c:v>0.9999867681095038</c:v>
                </c:pt>
                <c:pt idx="187">
                  <c:v>0.9999877592559306</c:v>
                </c:pt>
                <c:pt idx="188">
                  <c:v>0.9999887005839442</c:v>
                </c:pt>
                <c:pt idx="189">
                  <c:v>0.9999895929391204</c:v>
                </c:pt>
                <c:pt idx="190">
                  <c:v>0.9999904373205076</c:v>
                </c:pt>
                <c:pt idx="191">
                  <c:v>0.9999912348581914</c:v>
                </c:pt>
                <c:pt idx="192">
                  <c:v>0.9999919867927279</c:v>
                </c:pt>
                <c:pt idx="193">
                  <c:v>0.9999926944563431</c:v>
                </c:pt>
                <c:pt idx="194">
                  <c:v>0.9999933592557899</c:v>
                </c:pt>
                <c:pt idx="195">
                  <c:v>0.9999939826567661</c:v>
                </c:pt>
                <c:pt idx="196">
                  <c:v>0.9999945661697937</c:v>
                </c:pt>
                <c:pt idx="197">
                  <c:v>0.9999951113374669</c:v>
                </c:pt>
                <c:pt idx="198">
                  <c:v>0.9999956197229802</c:v>
                </c:pt>
                <c:pt idx="199">
                  <c:v>0.9999960928998473</c:v>
                </c:pt>
                <c:pt idx="200">
                  <c:v>0.9999965324427309</c:v>
                </c:pt>
              </c:numCache>
            </c:numRef>
          </c:yVal>
          <c:smooth val="1"/>
        </c:ser>
        <c:axId val="56498975"/>
        <c:axId val="38728728"/>
      </c:scatterChart>
      <c:valAx>
        <c:axId val="56498975"/>
        <c:scaling>
          <c:orientation val="minMax"/>
        </c:scaling>
        <c:axPos val="b"/>
        <c:title>
          <c:tx>
            <c:rich>
              <a:bodyPr vert="horz" rot="0" anchor="ctr"/>
              <a:lstStyle/>
              <a:p>
                <a:pPr algn="ctr">
                  <a:defRPr/>
                </a:pPr>
                <a:r>
                  <a:rPr lang="en-US" cap="none" sz="1200" b="1" i="1" u="none" baseline="0">
                    <a:solidFill>
                      <a:srgbClr val="000000"/>
                    </a:solidFill>
                    <a:latin typeface="Arial"/>
                    <a:ea typeface="Arial"/>
                    <a:cs typeface="Arial"/>
                  </a:rPr>
                  <a:t>t</a:t>
                </a:r>
              </a:p>
            </c:rich>
          </c:tx>
          <c:layout>
            <c:manualLayout>
              <c:xMode val="factor"/>
              <c:yMode val="factor"/>
              <c:x val="-0.005"/>
              <c:y val="0.000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8728728"/>
        <c:crosses val="autoZero"/>
        <c:crossBetween val="midCat"/>
        <c:dispUnits/>
      </c:valAx>
      <c:valAx>
        <c:axId val="3872872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h(</a:t>
                </a:r>
                <a:r>
                  <a:rPr lang="en-US" cap="none" sz="1200" b="1" i="1" u="none" baseline="0">
                    <a:solidFill>
                      <a:srgbClr val="000000"/>
                    </a:solidFill>
                    <a:latin typeface="Arial"/>
                    <a:ea typeface="Arial"/>
                    <a:cs typeface="Arial"/>
                  </a:rPr>
                  <a:t>t</a:t>
                </a:r>
                <a:r>
                  <a:rPr lang="en-US" cap="none" sz="1200" b="1" i="0" u="none" baseline="0">
                    <a:solidFill>
                      <a:srgbClr val="000000"/>
                    </a:solidFill>
                    <a:latin typeface="Arial"/>
                    <a:ea typeface="Arial"/>
                    <a:cs typeface="Arial"/>
                  </a:rPr>
                  <a:t>)</a:t>
                </a:r>
              </a:p>
            </c:rich>
          </c:tx>
          <c:layout>
            <c:manualLayout>
              <c:xMode val="factor"/>
              <c:yMode val="factor"/>
              <c:x val="-0.00425"/>
              <c:y val="-0.000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6498975"/>
        <c:crosses val="autoZero"/>
        <c:crossBetween val="midCat"/>
        <c:dispUnits/>
      </c:valAx>
      <c:spPr>
        <a:noFill/>
        <a:ln w="127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chartsheets/sheet3.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chartsheets/sheet5.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8</xdr:row>
      <xdr:rowOff>0</xdr:rowOff>
    </xdr:from>
    <xdr:to>
      <xdr:col>6</xdr:col>
      <xdr:colOff>895350</xdr:colOff>
      <xdr:row>8</xdr:row>
      <xdr:rowOff>0</xdr:rowOff>
    </xdr:to>
    <xdr:sp>
      <xdr:nvSpPr>
        <xdr:cNvPr id="1" name="Line 3"/>
        <xdr:cNvSpPr>
          <a:spLocks/>
        </xdr:cNvSpPr>
      </xdr:nvSpPr>
      <xdr:spPr>
        <a:xfrm>
          <a:off x="6200775" y="1543050"/>
          <a:ext cx="2524125"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2286000</xdr:colOff>
      <xdr:row>7</xdr:row>
      <xdr:rowOff>76200</xdr:rowOff>
    </xdr:from>
    <xdr:to>
      <xdr:col>4</xdr:col>
      <xdr:colOff>0</xdr:colOff>
      <xdr:row>8</xdr:row>
      <xdr:rowOff>123825</xdr:rowOff>
    </xdr:to>
    <xdr:sp>
      <xdr:nvSpPr>
        <xdr:cNvPr id="2" name="Text Box 4"/>
        <xdr:cNvSpPr txBox="1">
          <a:spLocks noChangeArrowheads="1"/>
        </xdr:cNvSpPr>
      </xdr:nvSpPr>
      <xdr:spPr>
        <a:xfrm>
          <a:off x="5514975" y="1428750"/>
          <a:ext cx="476250" cy="238125"/>
        </a:xfrm>
        <a:prstGeom prst="rect">
          <a:avLst/>
        </a:prstGeom>
        <a:noFill/>
        <a:ln w="9525" cmpd="sng">
          <a:noFill/>
        </a:ln>
      </xdr:spPr>
      <xdr:txBody>
        <a:bodyPr vertOverflow="clip" wrap="square" lIns="36576" tIns="27432" rIns="0" bIns="0"/>
        <a:p>
          <a:pPr algn="l">
            <a:defRPr/>
          </a:pPr>
          <a:r>
            <a:rPr lang="en-US" cap="none" sz="1000" b="1" i="0" u="none" baseline="0">
              <a:solidFill>
                <a:srgbClr val="FF0000"/>
              </a:solidFill>
              <a:latin typeface="Arial"/>
              <a:ea typeface="Arial"/>
              <a:cs typeface="Arial"/>
            </a:rPr>
            <a:t>G(</a:t>
          </a:r>
          <a:r>
            <a:rPr lang="en-US" cap="none" sz="1000" b="1" i="1" u="none" baseline="0">
              <a:solidFill>
                <a:srgbClr val="FF0000"/>
              </a:solidFill>
              <a:latin typeface="Arial"/>
              <a:ea typeface="Arial"/>
              <a:cs typeface="Arial"/>
            </a:rPr>
            <a:t>s</a:t>
          </a:r>
          <a:r>
            <a:rPr lang="en-US" cap="none" sz="1000" b="1" i="0" u="none" baseline="0">
              <a:solidFill>
                <a:srgbClr val="FF0000"/>
              </a:solidFill>
              <a:latin typeface="Arial"/>
              <a:ea typeface="Arial"/>
              <a:cs typeface="Arial"/>
            </a:rPr>
            <a:t>)=</a:t>
          </a:r>
        </a:p>
      </xdr:txBody>
    </xdr:sp>
    <xdr:clientData/>
  </xdr:twoCellAnchor>
  <xdr:twoCellAnchor>
    <xdr:from>
      <xdr:col>4</xdr:col>
      <xdr:colOff>9525</xdr:colOff>
      <xdr:row>1</xdr:row>
      <xdr:rowOff>38100</xdr:rowOff>
    </xdr:from>
    <xdr:to>
      <xdr:col>7</xdr:col>
      <xdr:colOff>657225</xdr:colOff>
      <xdr:row>3</xdr:row>
      <xdr:rowOff>28575</xdr:rowOff>
    </xdr:to>
    <xdr:sp>
      <xdr:nvSpPr>
        <xdr:cNvPr id="3" name="Text Box 9"/>
        <xdr:cNvSpPr txBox="1">
          <a:spLocks noChangeArrowheads="1"/>
        </xdr:cNvSpPr>
      </xdr:nvSpPr>
      <xdr:spPr>
        <a:xfrm>
          <a:off x="6000750" y="228600"/>
          <a:ext cx="3457575" cy="390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Wichtig:</a:t>
          </a:r>
          <a:r>
            <a:rPr lang="en-US" cap="none" sz="1000" b="0" i="0" u="none" baseline="0">
              <a:solidFill>
                <a:srgbClr val="000000"/>
              </a:solidFill>
              <a:latin typeface="Arial"/>
              <a:ea typeface="Arial"/>
              <a:cs typeface="Arial"/>
            </a:rPr>
            <a:t> Die Analyse-Funktionen müssen in Excel installiert sein. Beachten Sie "Wichtiger Hinweis" im Tabellenblatt "Hilfe".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8</xdr:col>
      <xdr:colOff>714375</xdr:colOff>
      <xdr:row>31</xdr:row>
      <xdr:rowOff>66675</xdr:rowOff>
    </xdr:to>
    <xdr:sp>
      <xdr:nvSpPr>
        <xdr:cNvPr id="1" name="TextBox 1"/>
        <xdr:cNvSpPr txBox="1">
          <a:spLocks noChangeArrowheads="1"/>
        </xdr:cNvSpPr>
      </xdr:nvSpPr>
      <xdr:spPr>
        <a:xfrm>
          <a:off x="38100" y="38100"/>
          <a:ext cx="6772275" cy="504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Impressum, Gewährleistung, Copyright</a:t>
          </a:r>
          <a:r>
            <a:rPr lang="en-US" cap="none" sz="1000" b="0" i="0" u="none" baseline="0">
              <a:latin typeface="Arial"/>
              <a:ea typeface="Arial"/>
              <a:cs typeface="Arial"/>
            </a:rPr>
            <a:t>
Die </a:t>
          </a:r>
          <a:r>
            <a:rPr lang="en-US" cap="none" sz="1000" b="1" i="0" u="none" baseline="0">
              <a:latin typeface="Arial"/>
              <a:ea typeface="Arial"/>
              <a:cs typeface="Arial"/>
            </a:rPr>
            <a:t>Verfasser</a:t>
          </a:r>
          <a:r>
            <a:rPr lang="en-US" cap="none" sz="1000" b="0" i="0" u="none" baseline="0">
              <a:latin typeface="Arial"/>
              <a:ea typeface="Arial"/>
              <a:cs typeface="Arial"/>
            </a:rPr>
            <a:t> dieses Excel-Tools sind:
Dipl.-Ing. Univ. Leonhard Stiny
Freisinger Str. 50
85410 Haag a. d. Amper
Internet: www.stiny-leonhard.de
E-Mail: leonhard.stiny@t-online.de
Prof. Dr. Helmut Ulrich
Auweg1
93173 Wenzenbach
helmut.ulrich@hs-regensburg.de
</a:t>
          </a:r>
          <a:r>
            <a:rPr lang="en-US" cap="none" sz="1000" b="1" i="0" u="none" baseline="0">
              <a:latin typeface="Arial"/>
              <a:ea typeface="Arial"/>
              <a:cs typeface="Arial"/>
            </a:rPr>
            <a:t>Gewährleistung</a:t>
          </a:r>
          <a:r>
            <a:rPr lang="en-US" cap="none" sz="1000" b="0" i="0" u="none" baseline="0">
              <a:latin typeface="Arial"/>
              <a:ea typeface="Arial"/>
              <a:cs typeface="Arial"/>
            </a:rPr>
            <a:t>
bode-v2.xls (Version 2.0) zum Plotten von Bode-Diagrammen, Nyquist-Diagramm und Sprungantwort einer Übertragungsfunktion 2. Ordnung
</a:t>
          </a:r>
          <a:r>
            <a:rPr lang="en-US" cap="none" sz="1000" b="1" i="0" u="none" baseline="0">
              <a:latin typeface="Arial"/>
              <a:ea typeface="Arial"/>
              <a:cs typeface="Arial"/>
            </a:rPr>
            <a:t>Copyright</a:t>
          </a:r>
          <a:r>
            <a:rPr lang="en-US" cap="none" sz="1000" b="0" i="0" u="none" baseline="0">
              <a:latin typeface="Arial"/>
              <a:ea typeface="Arial"/>
              <a:cs typeface="Arial"/>
            </a:rPr>
            <a:t> (C) 2013, Leonhard Stiny, Dr. Helmut Ulrich
Dieses Excel-Tool ist Freeware (Open Source Lizenz, GPL). Die Veröffentlichung dieses Programms erfolgt in der Hoffnung, dass es Ihnen von Nutzen sein wird, aber OHNE IRGENDEINE GARANTIE, sogar ohne die implizite Garantie der MARKTREIFE oder der VERWENDBARKEIT FÜR EINEN BESTIMMTEN ZWECK. Für den privaten Gebrauch und für Ausbildungs- und Lehrzwecke darf dieses Tool unverändert kostenlos weitergegeben werden. Für eine Anwendung auf einem gewerblich genutzten Rechner und bei Verkauf des Tools muss vorher die Genehmigung der Verfasser eingeholt und evtl. eine Lizenz erworben werden. Jederzeitige Änderungen des Tools behalten sich die Verfasser vor.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U225"/>
  <sheetViews>
    <sheetView tabSelected="1" zoomScalePageLayoutView="0" workbookViewId="0" topLeftCell="A1">
      <selection activeCell="D12" sqref="D12"/>
    </sheetView>
  </sheetViews>
  <sheetFormatPr defaultColWidth="11.421875" defaultRowHeight="12.75"/>
  <cols>
    <col min="1" max="1" width="15.28125" style="0" customWidth="1"/>
    <col min="2" max="2" width="14.00390625" style="0" customWidth="1"/>
    <col min="3" max="3" width="19.140625" style="0" customWidth="1"/>
    <col min="4" max="4" width="41.421875" style="0" customWidth="1"/>
    <col min="5" max="5" width="13.421875" style="0" customWidth="1"/>
    <col min="6" max="6" width="14.140625" style="0" customWidth="1"/>
    <col min="7" max="7" width="14.57421875" style="0" customWidth="1"/>
    <col min="8" max="8" width="13.140625" style="0" customWidth="1"/>
    <col min="9" max="9" width="8.28125" style="0" customWidth="1"/>
    <col min="10" max="10" width="14.57421875" style="0" customWidth="1"/>
    <col min="11" max="11" width="13.421875" style="0" customWidth="1"/>
    <col min="12" max="15" width="12.28125" style="0" customWidth="1"/>
    <col min="16" max="16" width="12.7109375" style="0" customWidth="1"/>
    <col min="17" max="17" width="11.28125" style="0" customWidth="1"/>
    <col min="19" max="19" width="12.7109375" style="0" customWidth="1"/>
  </cols>
  <sheetData>
    <row r="1" spans="1:10" ht="15">
      <c r="A1" s="18">
        <v>1</v>
      </c>
      <c r="B1" s="29" t="s">
        <v>14</v>
      </c>
      <c r="C1" s="29"/>
      <c r="D1" s="6" t="s">
        <v>13</v>
      </c>
      <c r="E1" s="32" t="s">
        <v>25</v>
      </c>
      <c r="F1" s="32"/>
      <c r="G1" s="32"/>
      <c r="H1" s="32"/>
      <c r="I1" s="32"/>
      <c r="J1" s="32"/>
    </row>
    <row r="2" spans="1:9" ht="15">
      <c r="A2" s="18">
        <v>1</v>
      </c>
      <c r="B2" s="29" t="s">
        <v>15</v>
      </c>
      <c r="C2" s="29"/>
      <c r="D2" s="34"/>
      <c r="E2" s="27"/>
      <c r="F2" s="27"/>
      <c r="G2" s="27"/>
      <c r="H2" s="27"/>
      <c r="I2" s="17"/>
    </row>
    <row r="3" spans="1:11" ht="16.5">
      <c r="A3" s="18">
        <v>1</v>
      </c>
      <c r="B3" s="29" t="s">
        <v>16</v>
      </c>
      <c r="C3" s="29"/>
      <c r="D3" s="34"/>
      <c r="E3" s="5"/>
      <c r="F3" s="5"/>
      <c r="I3" s="7" t="s">
        <v>29</v>
      </c>
      <c r="J3" s="31" t="s">
        <v>35</v>
      </c>
      <c r="K3" s="31"/>
    </row>
    <row r="4" spans="1:11" ht="15">
      <c r="A4" s="22">
        <v>1.5</v>
      </c>
      <c r="B4" s="29" t="s">
        <v>17</v>
      </c>
      <c r="C4" s="29"/>
      <c r="D4" s="34"/>
      <c r="I4" s="7" t="str">
        <f>IF(AND(d&lt;&gt;0,OR(e&lt;&gt;0,e=0),f&lt;&gt;0,$J$4="positiv"),"1a",IF(AND(d&lt;&gt;0,e&lt;&gt;0,f=0),"1b",IF(AND(d&lt;&gt;0,e&lt;&gt;0,f&lt;&gt;0,$J$4="null"),"2a",IF(AND(d&lt;&gt;0,OR(e&lt;&gt;0,e=0),f&lt;&gt;0,$J$4="negativ"),"3",IF(AND(d=0,e&lt;&gt;0,f&lt;&gt;0,a=0),"1c",IF(AND(d=0,e&lt;&gt;0,f=0,a=0),"1d",IF(AND(a=0,b=0,c&lt;&gt;0,d=0,e=0,f&lt;&gt;0),"2c","")))))))&amp;IF(AND(d&lt;&gt;0,e=0,f=0),"2b","")</f>
        <v>3</v>
      </c>
      <c r="J4" s="26" t="str">
        <f>IF(SIGN(e^2-4*d*f)=1,"positiv",IF(SIGN(e^2-4*d*f)=0,"null","negativ"))</f>
        <v>negativ</v>
      </c>
      <c r="K4" s="26"/>
    </row>
    <row r="5" spans="1:6" ht="15">
      <c r="A5" s="22">
        <v>2</v>
      </c>
      <c r="B5" s="29" t="s">
        <v>18</v>
      </c>
      <c r="C5" s="29"/>
      <c r="D5" s="5"/>
      <c r="E5" s="19">
        <f>IF(AND($A$4=0,$A$5=0,$A$6=0,$A1=0,$A2=0,$A3=0),"Fehler 1",IF(OR($A$1&lt;&gt;0,$A$2&lt;&gt;0,$A$3&lt;&gt;0),IF(AND($A$4=0,$A$5=0,$A$6=0),"Fehler 2",""),""))</f>
      </c>
      <c r="F5" s="6"/>
    </row>
    <row r="6" spans="1:9" ht="15">
      <c r="A6" s="18">
        <v>1</v>
      </c>
      <c r="B6" s="29" t="s">
        <v>19</v>
      </c>
      <c r="C6" s="29"/>
      <c r="D6" s="5"/>
      <c r="E6" s="28">
        <f>IF($E$5="Fehler 1","Keine sinnvolle Eingabe: Zähler und Nenner von G(s) sind 0",IF($E$5="Fehler 2","Nenner von G(s) ist 0, keine Berechnungen",IF(AND(a=0,b=0,c=0),"Zähler von G(s) ist 0","")))</f>
      </c>
      <c r="F6" s="28"/>
      <c r="G6" s="28"/>
      <c r="H6" s="28"/>
      <c r="I6" s="19"/>
    </row>
    <row r="7" spans="1:9" ht="15" customHeight="1">
      <c r="A7" s="14"/>
      <c r="B7" s="28" t="s">
        <v>24</v>
      </c>
      <c r="C7" s="28"/>
      <c r="D7" s="28"/>
      <c r="I7" s="21"/>
    </row>
    <row r="8" spans="1:12" ht="15" customHeight="1">
      <c r="A8" s="31" t="s">
        <v>20</v>
      </c>
      <c r="B8" s="31"/>
      <c r="C8" s="31"/>
      <c r="D8" s="31"/>
      <c r="E8" s="33" t="str">
        <f>IF($A$1=0,"",IF($A$1=1,"s²",IF($A$1=-1,"-s²",$A$1&amp;"·"&amp;"s²")))&amp;IF($A$2=0,"",IF(AND($A$1=0,$A$2=1),"s",IF(AND($A$1=0,$A$2=-1),"-s",IF(AND($A$1&lt;&gt;0,$A$2=1),"+s",IF(AND($A$1&lt;&gt;0,$A$2=-1),"-s",IF(AND($A$1&lt;&gt;0,$A$2&gt;0),"+"&amp;$A$2&amp;"·"&amp;"s",$A$2&amp;"·"&amp;"s"))))))&amp;IF($A$3&gt;0,"+","")&amp;IF($A$3&lt;&gt;0,$A$3,"")</f>
        <v>s²+s+1</v>
      </c>
      <c r="F8" s="33"/>
      <c r="G8" s="33"/>
      <c r="H8" s="9"/>
      <c r="I8" s="9"/>
      <c r="J8" s="9"/>
      <c r="L8" s="21"/>
    </row>
    <row r="9" spans="5:10" ht="12.75" customHeight="1">
      <c r="E9" s="33" t="str">
        <f>IF($A$4=0,"",IF($A$4=1,"s²",IF($A$4=-1,"-s²",$A$4&amp;"·"&amp;"s²")))&amp;IF($A$5=0,"",IF(AND($A$4=0,$A$5=1),"s",IF(AND($A$4=0,$A$5=-1),"-s",IF(AND($A$4&lt;&gt;0,$A$5=1),"+s",IF(AND($A$4&lt;&gt;0,$A$5=-1),"-s",IF(AND($A$4&lt;&gt;0,$A$5&gt;0),"+"&amp;$A$5&amp;"·"&amp;"s",$A$5&amp;"·"&amp;"s"))))))&amp;IF($A$6&gt;0,"+","")&amp;IF($A$6&lt;&gt;0,$A$6,"")</f>
        <v>1,5·s²+2·s+1</v>
      </c>
      <c r="F9" s="33"/>
      <c r="G9" s="33"/>
      <c r="H9" s="9"/>
      <c r="I9" s="20"/>
      <c r="J9" s="9"/>
    </row>
    <row r="10" spans="1:4" ht="12.75">
      <c r="A10" s="23">
        <v>0.1</v>
      </c>
      <c r="B10" s="31" t="s">
        <v>22</v>
      </c>
      <c r="C10" s="31"/>
      <c r="D10" s="31"/>
    </row>
    <row r="11" spans="1:9" ht="12.75">
      <c r="A11" s="24">
        <v>200</v>
      </c>
      <c r="B11" s="31" t="s">
        <v>23</v>
      </c>
      <c r="C11" s="31"/>
      <c r="D11" s="31"/>
      <c r="E11" s="11">
        <f>IF(AND($A$4=0,$A$5=0,$A$6&lt;&gt;0,OR($A$1&lt;&gt;0,$A$2&lt;&gt;0)),"Fehler 3","")&amp;IF(AND($A$4=0,$A$5&lt;&gt;0,$A$6=0,$A$1&lt;&gt;0),"Fehler 3","")&amp;IF(AND($A$4=0,$A$5&lt;&gt;0,$A$6&lt;&gt;0,$A$1&lt;&gt;0),"Fehler 3","")</f>
      </c>
      <c r="I11" s="21"/>
    </row>
    <row r="12" spans="2:8" ht="12.75">
      <c r="B12" s="12"/>
      <c r="D12" s="4"/>
      <c r="E12" s="28">
        <f>IF($E$11="Fehler 3","System akausal, keine Berechnung von h(t)","")</f>
      </c>
      <c r="F12" s="28"/>
      <c r="G12" s="28"/>
      <c r="H12" s="21"/>
    </row>
    <row r="13" spans="2:8" ht="12.75">
      <c r="B13" s="12"/>
      <c r="D13" s="4"/>
      <c r="H13" s="21"/>
    </row>
    <row r="14" spans="1:4" ht="12.75">
      <c r="A14" s="25">
        <v>18</v>
      </c>
      <c r="B14" s="30" t="s">
        <v>21</v>
      </c>
      <c r="C14" s="30"/>
      <c r="D14" s="30"/>
    </row>
    <row r="15" spans="2:9" ht="12.75">
      <c r="B15" s="36" t="s">
        <v>5</v>
      </c>
      <c r="C15" s="36"/>
      <c r="D15" s="13"/>
      <c r="E15" s="11"/>
      <c r="G15" s="9"/>
      <c r="H15" s="9"/>
      <c r="I15" s="9"/>
    </row>
    <row r="16" spans="2:9" ht="12.75">
      <c r="B16" s="5"/>
      <c r="D16" s="4"/>
      <c r="G16" s="9"/>
      <c r="H16" s="9"/>
      <c r="I16" s="9"/>
    </row>
    <row r="17" spans="1:4" ht="12.75">
      <c r="A17" s="7">
        <v>200</v>
      </c>
      <c r="B17" s="31" t="s">
        <v>9</v>
      </c>
      <c r="C17" s="31"/>
      <c r="D17" s="8"/>
    </row>
    <row r="18" spans="1:4" ht="12.75">
      <c r="A18" s="31" t="s">
        <v>3</v>
      </c>
      <c r="B18" s="31"/>
      <c r="C18" s="31"/>
      <c r="D18" s="8"/>
    </row>
    <row r="19" spans="1:4" ht="12.75">
      <c r="A19" s="7">
        <f>LOG10($A$10)</f>
        <v>-1</v>
      </c>
      <c r="B19" s="31" t="s">
        <v>10</v>
      </c>
      <c r="C19" s="31"/>
      <c r="D19" s="4"/>
    </row>
    <row r="20" spans="1:3" ht="12.75">
      <c r="A20" s="10">
        <f>LOG10($A$11)</f>
        <v>2.3010299956639813</v>
      </c>
      <c r="B20" s="31" t="s">
        <v>11</v>
      </c>
      <c r="C20" s="31"/>
    </row>
    <row r="21" spans="1:3" ht="12.75">
      <c r="A21" s="7">
        <f>ABS(($A$19-$A$20)/$A$17)</f>
        <v>0.016505149978319908</v>
      </c>
      <c r="B21" s="35" t="s">
        <v>12</v>
      </c>
      <c r="C21" s="35"/>
    </row>
    <row r="22" spans="1:4" ht="12.75">
      <c r="A22" s="7">
        <f>$A$14/$A$17</f>
        <v>0.09</v>
      </c>
      <c r="B22" s="35" t="s">
        <v>8</v>
      </c>
      <c r="C22" s="35"/>
      <c r="D22" s="35"/>
    </row>
    <row r="23" spans="11:12" ht="12.75">
      <c r="K23" s="35" t="s">
        <v>34</v>
      </c>
      <c r="L23" s="35"/>
    </row>
    <row r="24" spans="1:21" ht="12.75">
      <c r="A24" s="3" t="s">
        <v>6</v>
      </c>
      <c r="B24" s="15" t="s">
        <v>0</v>
      </c>
      <c r="C24" s="16" t="s">
        <v>7</v>
      </c>
      <c r="D24" s="2" t="s">
        <v>30</v>
      </c>
      <c r="E24" s="4" t="s">
        <v>1</v>
      </c>
      <c r="F24" s="4" t="s">
        <v>2</v>
      </c>
      <c r="G24" s="2" t="s">
        <v>31</v>
      </c>
      <c r="H24" s="2" t="s">
        <v>32</v>
      </c>
      <c r="I24" s="16" t="s">
        <v>4</v>
      </c>
      <c r="J24" s="4" t="s">
        <v>33</v>
      </c>
      <c r="K24" s="4" t="s">
        <v>26</v>
      </c>
      <c r="L24" s="4" t="s">
        <v>27</v>
      </c>
      <c r="M24" s="4" t="s">
        <v>36</v>
      </c>
      <c r="N24" s="4" t="s">
        <v>37</v>
      </c>
      <c r="O24" s="4" t="s">
        <v>38</v>
      </c>
      <c r="P24" s="4" t="s">
        <v>39</v>
      </c>
      <c r="Q24" s="4" t="s">
        <v>40</v>
      </c>
      <c r="R24" s="4" t="s">
        <v>28</v>
      </c>
      <c r="S24" s="4"/>
      <c r="T24" s="4"/>
      <c r="U24" s="4"/>
    </row>
    <row r="25" spans="1:18" ht="12.75">
      <c r="A25">
        <f>$A$19</f>
        <v>-1</v>
      </c>
      <c r="B25">
        <f>10^A25</f>
        <v>0.1</v>
      </c>
      <c r="C25" t="str">
        <f aca="true" t="shared" si="0" ref="C25:C88">_XLL.KOMPLEXE(0,B25,"j")</f>
        <v>0,1j</v>
      </c>
      <c r="D25" s="1" t="str">
        <f aca="true" t="shared" si="1" ref="D25:D88">IMDIV(_XLL.IMSUMME(_XLL.IMSUMME(_XLL.IMPRODUKT($A$1,(_XLL.IMAPOTENZ(C25,2))),_XLL.IMPRODUKT($A$2,C25)),$A$3),_XLL.IMSUMME(_XLL.IMSUMME(_XLL.IMPRODUKT($A$4,(_XLL.IMAPOTENZ(C25,2))),_XLL.IMPRODUKT($A$5,C25)),$A$6))</f>
        <v>0,985077581726843-9,84929099952981E-002j</v>
      </c>
      <c r="E25">
        <f aca="true" t="shared" si="2" ref="E25:E88">20*LOG10(IMABS(D25))</f>
        <v>-0.08739051266869516</v>
      </c>
      <c r="F25">
        <f aca="true" t="shared" si="3" ref="F25:F88">IMARGUMENT(D25)*180/PI()</f>
        <v>-5.709738061693622</v>
      </c>
      <c r="G25">
        <f aca="true" t="shared" si="4" ref="G25:G88">_XLL.IMREALTEIL(D25)</f>
        <v>0.985077581726843</v>
      </c>
      <c r="H25">
        <f aca="true" t="shared" si="5" ref="H25:H88">_XLL.IMAGINÄRTEIL(D25)</f>
        <v>-0.0984929099952981</v>
      </c>
      <c r="I25">
        <v>0</v>
      </c>
      <c r="J25">
        <f>IF($I$4="1a",$K25,IF($I$4="1b",$L25,IF($I$4="2b",$P25,IF($I$4="3",$R25,IF($I$4="2a",$O25,IF($I$4="1c",$M25,IF($I$4="1d",$N25,IF($I$4="2c",$Q25,""))))))))</f>
        <v>0.6666666666666666</v>
      </c>
      <c r="K25" t="e">
        <f aca="true" t="shared" si="6" ref="K25:K88">c/f+(((-e*a)/(2*d)+b-(e*c)/(2*f))/SQRT(e^2-4*d*f)+a/(2*d)-c/(2*f))*EXP(1/(2*d)*(-e+SQRT(e^2-4*d*f))*I25)+(((e*a)/(2*d)-b+(e*c)/(2*f))/SQRT(e^2-4*d*f)+a/(2*d)-c/(2*f))*EXP(1/(2*d)*(-e-SQRT(e^2-4*d*f))*I25)</f>
        <v>#NUM!</v>
      </c>
      <c r="L25">
        <f aca="true" t="shared" si="7" ref="L25:L88">b/e-(d*c)/e^2+(c/e)*I25+(a/d-b/e+(d*c)/e^2)*EXP((-e/d)*I25)</f>
        <v>0.6666666666666666</v>
      </c>
      <c r="M25">
        <f aca="true" t="shared" si="8" ref="M25:M88">c/f+(b/e-c/f)*EXP((-f/e)*I25)</f>
        <v>0.5</v>
      </c>
      <c r="N25">
        <f aca="true" t="shared" si="9" ref="N25:N88">b/e+(c/e)*I25</f>
        <v>0.5</v>
      </c>
      <c r="O25">
        <f aca="true" t="shared" si="10" ref="O25:O88">c/f+(a/d-c/f)*EXP(-(SQRT(f/d))*I25)+(b/d-a/d*SQRT(f/d)-c/(SQRT(d*f)))*I25*EXP(-(SQRT(f/d))*I25)</f>
        <v>0.6666666666666666</v>
      </c>
      <c r="P25">
        <f aca="true" t="shared" si="11" ref="P25:P88">a/d+(b/d)*I25+(c/(2*d))*(I25)^2</f>
        <v>0.6666666666666666</v>
      </c>
      <c r="Q25">
        <f aca="true" t="shared" si="12" ref="Q25:Q88">c/f</f>
        <v>1</v>
      </c>
      <c r="R25">
        <f aca="true" t="shared" si="13" ref="R25:R88">2*b*EXP((-e*I25)/(2*d))*(SIN((I25*SQRT(4*f*d-e^2))/(2*d))/SQRT(4*f*d-e^2))-e*c*EXP((-e*I25)/(2*d))*(SIN((I25*SQRT(4*f*d-e^2))/(2*d))/(f*SQRT(4*f*d-e^2)))-a*(e/d)*EXP((-e*I25)/(2*d))*(SIN((I25*SQRT(4*f*d-e^2))/(2*d))/SQRT(4*f*d-e^2))+a*EXP((-e*I25)/(2*d))*(COS((I25*SQRT(4*f*d-e^2))/(2*d))/d)-c*EXP((-e*I25)/(2*d))*(COS((I25*SQRT(4*f*d-e^2))/(2*d))/f)+c/f</f>
        <v>0.6666666666666666</v>
      </c>
    </row>
    <row r="26" spans="1:18" ht="12.75">
      <c r="A26">
        <f>A25+$A$21</f>
        <v>-0.9834948500216801</v>
      </c>
      <c r="B26">
        <f aca="true" t="shared" si="14" ref="B26:B89">10^A26</f>
        <v>0.1038735919953636</v>
      </c>
      <c r="C26" s="1" t="str">
        <f t="shared" si="0"/>
        <v>0,103873591995364j</v>
      </c>
      <c r="D26" s="1" t="str">
        <f t="shared" si="1"/>
        <v>0,983905967572418-0,102183906160754j</v>
      </c>
      <c r="E26">
        <f t="shared" si="2"/>
        <v>-0.0943362043574842</v>
      </c>
      <c r="F26">
        <f t="shared" si="3"/>
        <v>-5.9292172589350605</v>
      </c>
      <c r="G26">
        <f t="shared" si="4"/>
        <v>0.983905967572418</v>
      </c>
      <c r="H26">
        <f t="shared" si="5"/>
        <v>-0.102183906160754</v>
      </c>
      <c r="I26">
        <f>I25+$A$22</f>
        <v>0.09</v>
      </c>
      <c r="J26">
        <f aca="true" t="shared" si="15" ref="J26:J89">IF($I$4="1a",$K26,IF($I$4="1b",$L26,IF($I$4="2b",$P26,IF($I$4="3",$R26,IF($I$4="2a",$O26,IF($I$4="1c",$M26,IF($I$4="1d",$N26,IF($I$4="2c",$Q26,""))))))))</f>
        <v>0.6487016946024354</v>
      </c>
      <c r="K26" t="e">
        <f t="shared" si="6"/>
        <v>#NUM!</v>
      </c>
      <c r="L26">
        <f t="shared" si="7"/>
        <v>0.6504152365551269</v>
      </c>
      <c r="M26">
        <f t="shared" si="8"/>
        <v>0.52200125908345</v>
      </c>
      <c r="N26">
        <f t="shared" si="9"/>
        <v>0.545</v>
      </c>
      <c r="O26">
        <f t="shared" si="10"/>
        <v>0.6322350176130443</v>
      </c>
      <c r="P26">
        <f t="shared" si="11"/>
        <v>0.7293666666666666</v>
      </c>
      <c r="Q26">
        <f t="shared" si="12"/>
        <v>1</v>
      </c>
      <c r="R26">
        <f t="shared" si="13"/>
        <v>0.6487016946024354</v>
      </c>
    </row>
    <row r="27" spans="1:18" ht="12.75">
      <c r="A27">
        <f>A26+$A$21</f>
        <v>-0.9669897000433603</v>
      </c>
      <c r="B27">
        <f t="shared" si="14"/>
        <v>0.10789723114019269</v>
      </c>
      <c r="C27" t="str">
        <f t="shared" si="0"/>
        <v>0,107897231140193j</v>
      </c>
      <c r="D27" s="1" t="str">
        <f t="shared" si="1"/>
        <v>0,982642992407169-0,106002781782942j</v>
      </c>
      <c r="E27">
        <f t="shared" si="2"/>
        <v>-0.10183749582720525</v>
      </c>
      <c r="F27">
        <f t="shared" si="3"/>
        <v>-6.1569826894026685</v>
      </c>
      <c r="G27">
        <f t="shared" si="4"/>
        <v>0.982642992407169</v>
      </c>
      <c r="H27">
        <f t="shared" si="5"/>
        <v>-0.106002781782942</v>
      </c>
      <c r="I27">
        <f aca="true" t="shared" si="16" ref="I27:I90">I26+$A$22</f>
        <v>0.18</v>
      </c>
      <c r="J27">
        <f t="shared" si="15"/>
        <v>0.6345549993000366</v>
      </c>
      <c r="K27" t="e">
        <f t="shared" si="6"/>
        <v>#NUM!</v>
      </c>
      <c r="L27">
        <f t="shared" si="7"/>
        <v>0.6410900914110498</v>
      </c>
      <c r="M27">
        <f t="shared" si="8"/>
        <v>0.5430344073643859</v>
      </c>
      <c r="N27">
        <f t="shared" si="9"/>
        <v>0.59</v>
      </c>
      <c r="O27">
        <f t="shared" si="10"/>
        <v>0.6043555312410974</v>
      </c>
      <c r="P27">
        <f t="shared" si="11"/>
        <v>0.7974666666666667</v>
      </c>
      <c r="Q27">
        <f t="shared" si="12"/>
        <v>1</v>
      </c>
      <c r="R27">
        <f t="shared" si="13"/>
        <v>0.6345549993000366</v>
      </c>
    </row>
    <row r="28" spans="1:18" ht="12.75">
      <c r="A28">
        <f aca="true" t="shared" si="17" ref="A28:A91">A27+$A$21</f>
        <v>-0.9504845500650404</v>
      </c>
      <c r="B28">
        <f t="shared" si="14"/>
        <v>0.11207672964885813</v>
      </c>
      <c r="C28" t="str">
        <f t="shared" si="0"/>
        <v>0,112076729648858j</v>
      </c>
      <c r="D28" s="1" t="str">
        <f t="shared" si="1"/>
        <v>0,98128164249209-0,109952649797771j</v>
      </c>
      <c r="E28">
        <f t="shared" si="2"/>
        <v>-0.1099393795201213</v>
      </c>
      <c r="F28">
        <f t="shared" si="3"/>
        <v>-6.393327005134358</v>
      </c>
      <c r="G28">
        <f t="shared" si="4"/>
        <v>0.98128164249209</v>
      </c>
      <c r="H28">
        <f t="shared" si="5"/>
        <v>-0.109952649797771</v>
      </c>
      <c r="I28">
        <f t="shared" si="16"/>
        <v>0.27</v>
      </c>
      <c r="J28">
        <f t="shared" si="15"/>
        <v>0.6238667659060825</v>
      </c>
      <c r="K28" t="e">
        <f t="shared" si="6"/>
        <v>#NUM!</v>
      </c>
      <c r="L28">
        <f t="shared" si="7"/>
        <v>0.6379080099551417</v>
      </c>
      <c r="M28">
        <f t="shared" si="8"/>
        <v>0.5631420441559828</v>
      </c>
      <c r="N28">
        <f t="shared" si="9"/>
        <v>0.635</v>
      </c>
      <c r="O28">
        <f t="shared" si="10"/>
        <v>0.5822726064562533</v>
      </c>
      <c r="P28">
        <f t="shared" si="11"/>
        <v>0.8709666666666667</v>
      </c>
      <c r="Q28">
        <f t="shared" si="12"/>
        <v>1</v>
      </c>
      <c r="R28">
        <f t="shared" si="13"/>
        <v>0.6238667659060825</v>
      </c>
    </row>
    <row r="29" spans="1:18" ht="12.75">
      <c r="A29">
        <f t="shared" si="17"/>
        <v>-0.9339794000867205</v>
      </c>
      <c r="B29">
        <f t="shared" si="14"/>
        <v>0.11641812487720166</v>
      </c>
      <c r="C29" t="str">
        <f t="shared" si="0"/>
        <v>0,116418124877202j</v>
      </c>
      <c r="D29" s="1" t="str">
        <f t="shared" si="1"/>
        <v>0,979814385752371-0,114036518311444j</v>
      </c>
      <c r="E29">
        <f t="shared" si="2"/>
        <v>-0.11869057199185709</v>
      </c>
      <c r="F29">
        <f t="shared" si="3"/>
        <v>-6.638550298456417</v>
      </c>
      <c r="G29">
        <f t="shared" si="4"/>
        <v>0.979814385752371</v>
      </c>
      <c r="H29">
        <f t="shared" si="5"/>
        <v>-0.114036518311444</v>
      </c>
      <c r="I29">
        <f t="shared" si="16"/>
        <v>0.36</v>
      </c>
      <c r="J29">
        <f t="shared" si="15"/>
        <v>0.6163002765284411</v>
      </c>
      <c r="K29" t="e">
        <f t="shared" si="6"/>
        <v>#NUM!</v>
      </c>
      <c r="L29">
        <f t="shared" si="7"/>
        <v>0.6401743372283263</v>
      </c>
      <c r="M29">
        <f t="shared" si="8"/>
        <v>0.582364894294364</v>
      </c>
      <c r="N29">
        <f t="shared" si="9"/>
        <v>0.6799999999999999</v>
      </c>
      <c r="O29">
        <f t="shared" si="10"/>
        <v>0.5653048205856497</v>
      </c>
      <c r="P29">
        <f t="shared" si="11"/>
        <v>0.9498666666666666</v>
      </c>
      <c r="Q29">
        <f t="shared" si="12"/>
        <v>1</v>
      </c>
      <c r="R29">
        <f t="shared" si="13"/>
        <v>0.6163002765284411</v>
      </c>
    </row>
    <row r="30" spans="1:18" ht="12.75">
      <c r="A30">
        <f t="shared" si="17"/>
        <v>-0.9174742501084007</v>
      </c>
      <c r="B30">
        <f t="shared" si="14"/>
        <v>0.12092768804359737</v>
      </c>
      <c r="C30" t="str">
        <f t="shared" si="0"/>
        <v>0,120927688043597j</v>
      </c>
      <c r="D30" s="1" t="str">
        <f t="shared" si="1"/>
        <v>0,978233137295484-0,118257258832165j</v>
      </c>
      <c r="E30">
        <f t="shared" si="2"/>
        <v>-0.12814383294618975</v>
      </c>
      <c r="F30">
        <f t="shared" si="3"/>
        <v>-6.892959821955502</v>
      </c>
      <c r="G30">
        <f t="shared" si="4"/>
        <v>0.978233137295484</v>
      </c>
      <c r="H30">
        <f t="shared" si="5"/>
        <v>-0.118257258832165</v>
      </c>
      <c r="I30">
        <f t="shared" si="16"/>
        <v>0.44999999999999996</v>
      </c>
      <c r="J30">
        <f t="shared" si="15"/>
        <v>0.6115410110872794</v>
      </c>
      <c r="K30" t="e">
        <f t="shared" si="6"/>
        <v>#NUM!</v>
      </c>
      <c r="L30">
        <f t="shared" si="7"/>
        <v>0.6472729695509309</v>
      </c>
      <c r="M30">
        <f t="shared" si="8"/>
        <v>0.6007418906203115</v>
      </c>
      <c r="N30">
        <f t="shared" si="9"/>
        <v>0.725</v>
      </c>
      <c r="O30">
        <f t="shared" si="10"/>
        <v>0.5528382112188228</v>
      </c>
      <c r="P30">
        <f t="shared" si="11"/>
        <v>1.0341666666666665</v>
      </c>
      <c r="Q30">
        <f t="shared" si="12"/>
        <v>1</v>
      </c>
      <c r="R30">
        <f t="shared" si="13"/>
        <v>0.6115410110872794</v>
      </c>
    </row>
    <row r="31" spans="1:18" ht="12.75">
      <c r="A31">
        <f t="shared" si="17"/>
        <v>-0.9009691001300808</v>
      </c>
      <c r="B31">
        <f t="shared" si="14"/>
        <v>0.12561193328783246</v>
      </c>
      <c r="C31" t="str">
        <f t="shared" si="0"/>
        <v>0,125611933287832j</v>
      </c>
      <c r="D31" s="1" t="str">
        <f t="shared" si="1"/>
        <v>0,976529223412543-0,122617569874173j</v>
      </c>
      <c r="E31">
        <f t="shared" si="2"/>
        <v>-0.13835631275076601</v>
      </c>
      <c r="F31">
        <f t="shared" si="3"/>
        <v>-7.156869609080385</v>
      </c>
      <c r="G31">
        <f t="shared" si="4"/>
        <v>0.976529223412543</v>
      </c>
      <c r="H31">
        <f t="shared" si="5"/>
        <v>-0.122617569874173</v>
      </c>
      <c r="I31">
        <f t="shared" si="16"/>
        <v>0.5399999999999999</v>
      </c>
      <c r="J31">
        <f t="shared" si="15"/>
        <v>0.6092957369369352</v>
      </c>
      <c r="K31" t="e">
        <f t="shared" si="6"/>
        <v>#NUM!</v>
      </c>
      <c r="L31">
        <f t="shared" si="7"/>
        <v>0.658657471978318</v>
      </c>
      <c r="M31">
        <f t="shared" si="8"/>
        <v>0.6183102528315734</v>
      </c>
      <c r="N31">
        <f t="shared" si="9"/>
        <v>0.77</v>
      </c>
      <c r="O31">
        <f t="shared" si="10"/>
        <v>0.5443201376553987</v>
      </c>
      <c r="P31">
        <f t="shared" si="11"/>
        <v>1.1238666666666666</v>
      </c>
      <c r="Q31">
        <f t="shared" si="12"/>
        <v>1</v>
      </c>
      <c r="R31">
        <f t="shared" si="13"/>
        <v>0.6092957369369352</v>
      </c>
    </row>
    <row r="32" spans="1:18" ht="12.75">
      <c r="A32">
        <f t="shared" si="17"/>
        <v>-0.8844639501517609</v>
      </c>
      <c r="B32">
        <f t="shared" si="14"/>
        <v>0.13047762708089142</v>
      </c>
      <c r="C32" t="str">
        <f t="shared" si="0"/>
        <v>0,130477627080891j</v>
      </c>
      <c r="D32" s="1" t="str">
        <f t="shared" si="1"/>
        <v>0,974693344175251-0,127119935348827j</v>
      </c>
      <c r="E32">
        <f t="shared" si="2"/>
        <v>-0.14938993101387385</v>
      </c>
      <c r="F32">
        <f t="shared" si="3"/>
        <v>-7.430599976843512</v>
      </c>
      <c r="G32">
        <f t="shared" si="4"/>
        <v>0.974693344175251</v>
      </c>
      <c r="H32">
        <f t="shared" si="5"/>
        <v>-0.127119935348827</v>
      </c>
      <c r="I32">
        <f t="shared" si="16"/>
        <v>0.6299999999999999</v>
      </c>
      <c r="J32">
        <f t="shared" si="15"/>
        <v>0.6092915931588548</v>
      </c>
      <c r="K32" t="e">
        <f t="shared" si="6"/>
        <v>#NUM!</v>
      </c>
      <c r="L32">
        <f t="shared" si="7"/>
        <v>0.6738432001907515</v>
      </c>
      <c r="M32">
        <f t="shared" si="8"/>
        <v>0.6351055628654716</v>
      </c>
      <c r="N32">
        <f t="shared" si="9"/>
        <v>0.815</v>
      </c>
      <c r="O32">
        <f t="shared" si="10"/>
        <v>0.5392536735528481</v>
      </c>
      <c r="P32">
        <f t="shared" si="11"/>
        <v>1.2189666666666663</v>
      </c>
      <c r="Q32">
        <f t="shared" si="12"/>
        <v>1</v>
      </c>
      <c r="R32">
        <f t="shared" si="13"/>
        <v>0.6092915931588548</v>
      </c>
    </row>
    <row r="33" spans="1:18" ht="12.75">
      <c r="A33">
        <f t="shared" si="17"/>
        <v>-0.8679588001734411</v>
      </c>
      <c r="B33">
        <f t="shared" si="14"/>
        <v>0.13553179799923723</v>
      </c>
      <c r="C33" t="str">
        <f t="shared" si="0"/>
        <v>0,135531797999237j</v>
      </c>
      <c r="D33" s="1" t="str">
        <f t="shared" si="1"/>
        <v>0,972715534795015-0,131766577091126j</v>
      </c>
      <c r="E33">
        <f t="shared" si="2"/>
        <v>-0.16131178900748677</v>
      </c>
      <c r="F33">
        <f t="shared" si="3"/>
        <v>-7.714476888832079</v>
      </c>
      <c r="G33">
        <f t="shared" si="4"/>
        <v>0.972715534795015</v>
      </c>
      <c r="H33">
        <f t="shared" si="5"/>
        <v>-0.131766577091126</v>
      </c>
      <c r="I33">
        <f t="shared" si="16"/>
        <v>0.7199999999999999</v>
      </c>
      <c r="J33">
        <f t="shared" si="15"/>
        <v>0.6112751747857461</v>
      </c>
      <c r="K33" t="e">
        <f t="shared" si="6"/>
        <v>#NUM!</v>
      </c>
      <c r="L33">
        <f t="shared" si="7"/>
        <v>0.692400313236519</v>
      </c>
      <c r="M33">
        <f t="shared" si="8"/>
        <v>0.6511618369644845</v>
      </c>
      <c r="N33">
        <f t="shared" si="9"/>
        <v>0.8599999999999999</v>
      </c>
      <c r="O33">
        <f t="shared" si="10"/>
        <v>0.537192486317153</v>
      </c>
      <c r="P33">
        <f t="shared" si="11"/>
        <v>1.3194666666666663</v>
      </c>
      <c r="Q33">
        <f t="shared" si="12"/>
        <v>1</v>
      </c>
      <c r="R33">
        <f t="shared" si="13"/>
        <v>0.6112751747857461</v>
      </c>
    </row>
    <row r="34" spans="1:18" ht="12.75">
      <c r="A34">
        <f t="shared" si="17"/>
        <v>-0.8514536501951212</v>
      </c>
      <c r="B34">
        <f t="shared" si="14"/>
        <v>0.14078174687770806</v>
      </c>
      <c r="C34" t="str">
        <f t="shared" si="0"/>
        <v>0,140781746877708j</v>
      </c>
      <c r="D34" s="1" t="str">
        <f t="shared" si="1"/>
        <v>0,970585125978425-0,136559400798009j</v>
      </c>
      <c r="E34">
        <f t="shared" si="2"/>
        <v>-0.17419461892814936</v>
      </c>
      <c r="F34">
        <f t="shared" si="3"/>
        <v>-8.0088311528884</v>
      </c>
      <c r="G34">
        <f t="shared" si="4"/>
        <v>0.970585125978425</v>
      </c>
      <c r="H34">
        <f t="shared" si="5"/>
        <v>-0.136559400798009</v>
      </c>
      <c r="I34">
        <f t="shared" si="16"/>
        <v>0.8099999999999998</v>
      </c>
      <c r="J34">
        <f t="shared" si="15"/>
        <v>0.6150116216226235</v>
      </c>
      <c r="K34" t="e">
        <f t="shared" si="6"/>
        <v>#NUM!</v>
      </c>
      <c r="L34">
        <f t="shared" si="7"/>
        <v>0.7139475763910087</v>
      </c>
      <c r="M34">
        <f t="shared" si="8"/>
        <v>0.6665115945707627</v>
      </c>
      <c r="N34">
        <f t="shared" si="9"/>
        <v>0.9049999999999999</v>
      </c>
      <c r="O34">
        <f t="shared" si="10"/>
        <v>0.5377361624123369</v>
      </c>
      <c r="P34">
        <f t="shared" si="11"/>
        <v>1.4253666666666664</v>
      </c>
      <c r="Q34">
        <f t="shared" si="12"/>
        <v>1</v>
      </c>
      <c r="R34">
        <f t="shared" si="13"/>
        <v>0.6150116216226235</v>
      </c>
    </row>
    <row r="35" spans="1:18" ht="12.75">
      <c r="A35">
        <f t="shared" si="17"/>
        <v>-0.8349485002168013</v>
      </c>
      <c r="B35">
        <f t="shared" si="14"/>
        <v>0.14623505735569603</v>
      </c>
      <c r="C35" t="str">
        <f t="shared" si="0"/>
        <v>0,146235057355696j</v>
      </c>
      <c r="D35" s="1" t="str">
        <f t="shared" si="1"/>
        <v>0,968290703596671-0,141499934577603j</v>
      </c>
      <c r="E35">
        <f t="shared" si="2"/>
        <v>-0.1881172731916347</v>
      </c>
      <c r="F35">
        <f t="shared" si="3"/>
        <v>-8.31399742329855</v>
      </c>
      <c r="G35">
        <f t="shared" si="4"/>
        <v>0.968290703596671</v>
      </c>
      <c r="H35">
        <f t="shared" si="5"/>
        <v>-0.141499934577603</v>
      </c>
      <c r="I35">
        <f t="shared" si="16"/>
        <v>0.8999999999999998</v>
      </c>
      <c r="J35">
        <f t="shared" si="15"/>
        <v>0.6202837157794556</v>
      </c>
      <c r="K35" t="e">
        <f t="shared" si="6"/>
        <v>#NUM!</v>
      </c>
      <c r="L35">
        <f t="shared" si="7"/>
        <v>0.7381468647857761</v>
      </c>
      <c r="M35">
        <f t="shared" si="8"/>
        <v>0.6811859241891134</v>
      </c>
      <c r="N35">
        <f t="shared" si="9"/>
        <v>0.95</v>
      </c>
      <c r="O35">
        <f t="shared" si="10"/>
        <v>0.540525941106251</v>
      </c>
      <c r="P35">
        <f t="shared" si="11"/>
        <v>1.5366666666666664</v>
      </c>
      <c r="Q35">
        <f t="shared" si="12"/>
        <v>1</v>
      </c>
      <c r="R35">
        <f t="shared" si="13"/>
        <v>0.6202837157794556</v>
      </c>
    </row>
    <row r="36" spans="1:18" ht="12.75">
      <c r="A36">
        <f t="shared" si="17"/>
        <v>-0.8184433502384815</v>
      </c>
      <c r="B36">
        <f>10^A36</f>
        <v>0.1518996068318417</v>
      </c>
      <c r="C36" t="str">
        <f t="shared" si="0"/>
        <v>0,151899606831842j</v>
      </c>
      <c r="D36" s="1" t="str">
        <f t="shared" si="1"/>
        <v>0,965820068089009-0,146589259226699j</v>
      </c>
      <c r="E36">
        <f t="shared" si="2"/>
        <v>-0.20316525714988234</v>
      </c>
      <c r="F36">
        <f t="shared" si="3"/>
        <v>-8.630312972008737</v>
      </c>
      <c r="G36">
        <f t="shared" si="4"/>
        <v>0.965820068089009</v>
      </c>
      <c r="H36">
        <f t="shared" si="5"/>
        <v>-0.146589259226699</v>
      </c>
      <c r="I36">
        <f t="shared" si="16"/>
        <v>0.9899999999999998</v>
      </c>
      <c r="J36">
        <f t="shared" si="15"/>
        <v>0.6268909915205232</v>
      </c>
      <c r="K36" t="e">
        <f t="shared" si="6"/>
        <v>#NUM!</v>
      </c>
      <c r="L36">
        <f t="shared" si="7"/>
        <v>0.7646982885648356</v>
      </c>
      <c r="M36">
        <f t="shared" si="8"/>
        <v>0.6952145463518453</v>
      </c>
      <c r="N36">
        <f t="shared" si="9"/>
        <v>0.9949999999999999</v>
      </c>
      <c r="O36">
        <f t="shared" si="10"/>
        <v>0.5452408222429073</v>
      </c>
      <c r="P36">
        <f t="shared" si="11"/>
        <v>1.6533666666666662</v>
      </c>
      <c r="Q36">
        <f t="shared" si="12"/>
        <v>1</v>
      </c>
      <c r="R36">
        <f t="shared" si="13"/>
        <v>0.6268909915205232</v>
      </c>
    </row>
    <row r="37" spans="1:18" ht="12.75">
      <c r="A37">
        <f t="shared" si="17"/>
        <v>-0.8019382002601616</v>
      </c>
      <c r="B37">
        <f t="shared" si="14"/>
        <v>0.15778357784306873</v>
      </c>
      <c r="C37" t="str">
        <f t="shared" si="0"/>
        <v>0,157783577843069j</v>
      </c>
      <c r="D37" s="1" t="str">
        <f t="shared" si="1"/>
        <v>0,963160194145697-0,151827929268236j</v>
      </c>
      <c r="E37">
        <f t="shared" si="2"/>
        <v>-0.21943130878989717</v>
      </c>
      <c r="F37">
        <f t="shared" si="3"/>
        <v>-8.958116187139225</v>
      </c>
      <c r="G37">
        <f t="shared" si="4"/>
        <v>0.963160194145697</v>
      </c>
      <c r="H37">
        <f t="shared" si="5"/>
        <v>-0.151827929268236</v>
      </c>
      <c r="I37">
        <f t="shared" si="16"/>
        <v>1.0799999999999998</v>
      </c>
      <c r="J37">
        <f t="shared" si="15"/>
        <v>0.6346488605652812</v>
      </c>
      <c r="K37" t="e">
        <f t="shared" si="6"/>
        <v>#NUM!</v>
      </c>
      <c r="L37">
        <f t="shared" si="7"/>
        <v>0.7933358692861492</v>
      </c>
      <c r="M37">
        <f t="shared" si="8"/>
        <v>0.7086258738130051</v>
      </c>
      <c r="N37">
        <f t="shared" si="9"/>
        <v>1.04</v>
      </c>
      <c r="O37">
        <f t="shared" si="10"/>
        <v>0.5515940164572609</v>
      </c>
      <c r="P37">
        <f t="shared" si="11"/>
        <v>1.7754666666666663</v>
      </c>
      <c r="Q37">
        <f t="shared" si="12"/>
        <v>1</v>
      </c>
      <c r="R37">
        <f t="shared" si="13"/>
        <v>0.6346488605652812</v>
      </c>
    </row>
    <row r="38" spans="1:18" ht="12.75">
      <c r="A38">
        <f t="shared" si="17"/>
        <v>-0.7854330502818417</v>
      </c>
      <c r="B38">
        <f t="shared" si="14"/>
        <v>0.16389546988439616</v>
      </c>
      <c r="C38" t="str">
        <f t="shared" si="0"/>
        <v>0,163895469884396j</v>
      </c>
      <c r="D38" s="1" t="str">
        <f t="shared" si="1"/>
        <v>0,960297191368284-0,157215883693108j</v>
      </c>
      <c r="E38">
        <f t="shared" si="2"/>
        <v>-0.237016029108909</v>
      </c>
      <c r="F38">
        <f t="shared" si="3"/>
        <v>-9.29774474972939</v>
      </c>
      <c r="G38">
        <f t="shared" si="4"/>
        <v>0.960297191368284</v>
      </c>
      <c r="H38">
        <f t="shared" si="5"/>
        <v>-0.157215883693108</v>
      </c>
      <c r="I38">
        <f t="shared" si="16"/>
        <v>1.17</v>
      </c>
      <c r="J38">
        <f t="shared" si="15"/>
        <v>0.6433877555424561</v>
      </c>
      <c r="K38" t="e">
        <f t="shared" si="6"/>
        <v>#NUM!</v>
      </c>
      <c r="L38">
        <f t="shared" si="7"/>
        <v>0.8238237052337476</v>
      </c>
      <c r="M38">
        <f t="shared" si="8"/>
        <v>0.721447069093913</v>
      </c>
      <c r="N38">
        <f t="shared" si="9"/>
        <v>1.085</v>
      </c>
      <c r="O38">
        <f t="shared" si="10"/>
        <v>0.5593297088462988</v>
      </c>
      <c r="P38">
        <f t="shared" si="11"/>
        <v>1.9029666666666665</v>
      </c>
      <c r="Q38">
        <f t="shared" si="12"/>
        <v>1</v>
      </c>
      <c r="R38">
        <f t="shared" si="13"/>
        <v>0.6433877555424561</v>
      </c>
    </row>
    <row r="39" spans="1:18" ht="12.75">
      <c r="A39">
        <f t="shared" si="17"/>
        <v>-0.7689279003035219</v>
      </c>
      <c r="B39">
        <f t="shared" si="14"/>
        <v>0.17024411168660172</v>
      </c>
      <c r="C39" t="str">
        <f t="shared" si="0"/>
        <v>0,170244111686602j</v>
      </c>
      <c r="D39" s="1" t="str">
        <f t="shared" si="1"/>
        <v>0,957216266789661-0,162752345263713j</v>
      </c>
      <c r="E39">
        <f t="shared" si="2"/>
        <v>-0.25602856693903675</v>
      </c>
      <c r="F39">
        <f t="shared" si="3"/>
        <v>-9.649533431050175</v>
      </c>
      <c r="G39">
        <f t="shared" si="4"/>
        <v>0.957216266789661</v>
      </c>
      <c r="H39">
        <f t="shared" si="5"/>
        <v>-0.162752345263713</v>
      </c>
      <c r="I39">
        <f t="shared" si="16"/>
        <v>1.26</v>
      </c>
      <c r="J39">
        <f t="shared" si="15"/>
        <v>0.6529522939012538</v>
      </c>
      <c r="K39" t="e">
        <f t="shared" si="6"/>
        <v>#NUM!</v>
      </c>
      <c r="L39">
        <f t="shared" si="7"/>
        <v>0.8559525703546804</v>
      </c>
      <c r="M39">
        <f t="shared" si="8"/>
        <v>0.7337040994965514</v>
      </c>
      <c r="N39">
        <f t="shared" si="9"/>
        <v>1.13</v>
      </c>
      <c r="O39">
        <f t="shared" si="10"/>
        <v>0.5682201094986595</v>
      </c>
      <c r="P39">
        <f t="shared" si="11"/>
        <v>2.0358666666666667</v>
      </c>
      <c r="Q39">
        <f t="shared" si="12"/>
        <v>1</v>
      </c>
      <c r="R39">
        <f t="shared" si="13"/>
        <v>0.6529522939012538</v>
      </c>
    </row>
    <row r="40" spans="1:18" ht="12.75">
      <c r="A40">
        <f t="shared" si="17"/>
        <v>-0.752422750325202</v>
      </c>
      <c r="B40">
        <f t="shared" si="14"/>
        <v>0.17683867396947187</v>
      </c>
      <c r="C40" t="str">
        <f t="shared" si="0"/>
        <v>0,176838673969472j</v>
      </c>
      <c r="D40" s="1" t="str">
        <f t="shared" si="1"/>
        <v>0,953901690358732-0,168435707153795j</v>
      </c>
      <c r="E40">
        <f t="shared" si="2"/>
        <v>-0.27658736199041684</v>
      </c>
      <c r="F40">
        <f t="shared" si="3"/>
        <v>-10.01381144275201</v>
      </c>
      <c r="G40">
        <f t="shared" si="4"/>
        <v>0.953901690358732</v>
      </c>
      <c r="H40">
        <f t="shared" si="5"/>
        <v>-0.168435707153795</v>
      </c>
      <c r="I40">
        <f t="shared" si="16"/>
        <v>1.35</v>
      </c>
      <c r="J40">
        <f t="shared" si="15"/>
        <v>0.6632004642189951</v>
      </c>
      <c r="K40" t="e">
        <f t="shared" si="6"/>
        <v>#NUM!</v>
      </c>
      <c r="L40">
        <f t="shared" si="7"/>
        <v>0.8895368977866928</v>
      </c>
      <c r="M40">
        <f t="shared" si="8"/>
        <v>0.7454217896962254</v>
      </c>
      <c r="N40">
        <f t="shared" si="9"/>
        <v>1.175</v>
      </c>
      <c r="O40">
        <f t="shared" si="10"/>
        <v>0.5780627664804434</v>
      </c>
      <c r="P40">
        <f t="shared" si="11"/>
        <v>2.174166666666667</v>
      </c>
      <c r="Q40">
        <f t="shared" si="12"/>
        <v>1</v>
      </c>
      <c r="R40">
        <f t="shared" si="13"/>
        <v>0.6632004642189951</v>
      </c>
    </row>
    <row r="41" spans="1:18" ht="12.75">
      <c r="A41">
        <f t="shared" si="17"/>
        <v>-0.7359176003468821</v>
      </c>
      <c r="B41">
        <f t="shared" si="14"/>
        <v>0.1836886826890605</v>
      </c>
      <c r="C41" t="str">
        <f t="shared" si="0"/>
        <v>0,183688682689061j</v>
      </c>
      <c r="D41" s="1" t="str">
        <f t="shared" si="1"/>
        <v>0,950336764760919-0,174263405625484j</v>
      </c>
      <c r="E41">
        <f t="shared" si="2"/>
        <v>-0.2988209497632245</v>
      </c>
      <c r="F41">
        <f t="shared" si="3"/>
        <v>-10.390899260366213</v>
      </c>
      <c r="G41">
        <f t="shared" si="4"/>
        <v>0.950336764760919</v>
      </c>
      <c r="H41">
        <f t="shared" si="5"/>
        <v>-0.174263405625484</v>
      </c>
      <c r="I41">
        <f t="shared" si="16"/>
        <v>1.4400000000000002</v>
      </c>
      <c r="J41">
        <f t="shared" si="15"/>
        <v>0.6740028365112726</v>
      </c>
      <c r="K41" t="e">
        <f t="shared" si="6"/>
        <v>#NUM!</v>
      </c>
      <c r="L41">
        <f t="shared" si="7"/>
        <v>0.9244121044872731</v>
      </c>
      <c r="M41">
        <f t="shared" si="8"/>
        <v>0.7566238720200142</v>
      </c>
      <c r="N41">
        <f t="shared" si="9"/>
        <v>1.2200000000000002</v>
      </c>
      <c r="O41">
        <f t="shared" si="10"/>
        <v>0.588678118892737</v>
      </c>
      <c r="P41">
        <f t="shared" si="11"/>
        <v>2.3178666666666667</v>
      </c>
      <c r="Q41">
        <f t="shared" si="12"/>
        <v>1</v>
      </c>
      <c r="R41">
        <f t="shared" si="13"/>
        <v>0.6740028365112726</v>
      </c>
    </row>
    <row r="42" spans="1:18" ht="12.75">
      <c r="A42">
        <f t="shared" si="17"/>
        <v>-0.7194124503685623</v>
      </c>
      <c r="B42">
        <f t="shared" si="14"/>
        <v>0.1908040327980928</v>
      </c>
      <c r="C42" t="str">
        <f t="shared" si="0"/>
        <v>0,190804032798093j</v>
      </c>
      <c r="D42" s="1" t="str">
        <f t="shared" si="1"/>
        <v>0,946503801263447-0,180231777386649j</v>
      </c>
      <c r="E42">
        <f t="shared" si="2"/>
        <v>-0.322868831697524</v>
      </c>
      <c r="F42">
        <f t="shared" si="3"/>
        <v>-10.781104826980014</v>
      </c>
      <c r="G42">
        <f t="shared" si="4"/>
        <v>0.946503801263447</v>
      </c>
      <c r="H42">
        <f t="shared" si="5"/>
        <v>-0.180231777386649</v>
      </c>
      <c r="I42">
        <f t="shared" si="16"/>
        <v>1.5300000000000002</v>
      </c>
      <c r="J42">
        <f t="shared" si="15"/>
        <v>0.6852417978470273</v>
      </c>
      <c r="K42" t="e">
        <f t="shared" si="6"/>
        <v>#NUM!</v>
      </c>
      <c r="L42">
        <f t="shared" si="7"/>
        <v>0.9604322183924808</v>
      </c>
      <c r="M42">
        <f t="shared" si="8"/>
        <v>0.7673330345128433</v>
      </c>
      <c r="N42">
        <f t="shared" si="9"/>
        <v>1.2650000000000001</v>
      </c>
      <c r="O42">
        <f t="shared" si="10"/>
        <v>0.5999072694707877</v>
      </c>
      <c r="P42">
        <f t="shared" si="11"/>
        <v>2.466966666666667</v>
      </c>
      <c r="Q42">
        <f t="shared" si="12"/>
        <v>1</v>
      </c>
      <c r="R42">
        <f t="shared" si="13"/>
        <v>0.6852417978470273</v>
      </c>
    </row>
    <row r="43" spans="1:18" ht="12.75">
      <c r="A43">
        <f t="shared" si="17"/>
        <v>-0.7029073003902424</v>
      </c>
      <c r="B43">
        <f t="shared" si="14"/>
        <v>0.19819500253939074</v>
      </c>
      <c r="C43" t="str">
        <f t="shared" si="0"/>
        <v>0,198195002539391j</v>
      </c>
      <c r="D43" s="1" t="str">
        <f t="shared" si="1"/>
        <v>0,942384103650422-0,186335900239023j</v>
      </c>
      <c r="E43">
        <f t="shared" si="2"/>
        <v>-0.34888241343247195</v>
      </c>
      <c r="F43">
        <f t="shared" si="3"/>
        <v>-11.184719027999508</v>
      </c>
      <c r="G43">
        <f t="shared" si="4"/>
        <v>0.942384103650422</v>
      </c>
      <c r="H43">
        <f t="shared" si="5"/>
        <v>-0.186335900239023</v>
      </c>
      <c r="I43">
        <f t="shared" si="16"/>
        <v>1.6200000000000003</v>
      </c>
      <c r="J43">
        <f t="shared" si="15"/>
        <v>0.6968108142949628</v>
      </c>
      <c r="K43" t="e">
        <f t="shared" si="6"/>
        <v>#NUM!</v>
      </c>
      <c r="L43">
        <f t="shared" si="7"/>
        <v>0.9974677738956174</v>
      </c>
      <c r="M43">
        <f t="shared" si="8"/>
        <v>0.7775709668885294</v>
      </c>
      <c r="N43">
        <f t="shared" si="9"/>
        <v>1.31</v>
      </c>
      <c r="O43">
        <f t="shared" si="10"/>
        <v>0.6116099578987864</v>
      </c>
      <c r="P43">
        <f t="shared" si="11"/>
        <v>2.6214666666666666</v>
      </c>
      <c r="Q43">
        <f t="shared" si="12"/>
        <v>1</v>
      </c>
      <c r="R43">
        <f t="shared" si="13"/>
        <v>0.6968108142949628</v>
      </c>
    </row>
    <row r="44" spans="1:18" ht="12.75">
      <c r="A44">
        <f t="shared" si="17"/>
        <v>-0.6864021504119225</v>
      </c>
      <c r="B44">
        <f t="shared" si="14"/>
        <v>0.2058722682929673</v>
      </c>
      <c r="C44" t="str">
        <f t="shared" si="0"/>
        <v>0,205872268292967j</v>
      </c>
      <c r="D44" s="1" t="str">
        <f t="shared" si="1"/>
        <v>0,937957962755265-0,192569415632129j</v>
      </c>
      <c r="E44">
        <f t="shared" si="2"/>
        <v>-0.3770260132557804</v>
      </c>
      <c r="F44">
        <f t="shared" si="3"/>
        <v>-11.602010309507254</v>
      </c>
      <c r="G44">
        <f t="shared" si="4"/>
        <v>0.937957962755265</v>
      </c>
      <c r="H44">
        <f t="shared" si="5"/>
        <v>-0.192569415632129</v>
      </c>
      <c r="I44">
        <f t="shared" si="16"/>
        <v>1.7100000000000004</v>
      </c>
      <c r="J44">
        <f t="shared" si="15"/>
        <v>0.7086137199777144</v>
      </c>
      <c r="K44" t="e">
        <f t="shared" si="6"/>
        <v>#NUM!</v>
      </c>
      <c r="L44">
        <f t="shared" si="7"/>
        <v>1.0354039453042496</v>
      </c>
      <c r="M44">
        <f t="shared" si="8"/>
        <v>0.787358404458863</v>
      </c>
      <c r="N44">
        <f t="shared" si="9"/>
        <v>1.3550000000000002</v>
      </c>
      <c r="O44">
        <f t="shared" si="10"/>
        <v>0.6236627175798216</v>
      </c>
      <c r="P44">
        <f t="shared" si="11"/>
        <v>2.781366666666667</v>
      </c>
      <c r="Q44">
        <f t="shared" si="12"/>
        <v>1</v>
      </c>
      <c r="R44">
        <f t="shared" si="13"/>
        <v>0.7086137199777144</v>
      </c>
    </row>
    <row r="45" spans="1:18" ht="12.75">
      <c r="A45">
        <f t="shared" si="17"/>
        <v>-0.6698970004336027</v>
      </c>
      <c r="B45">
        <f t="shared" si="14"/>
        <v>0.21384691999823716</v>
      </c>
      <c r="C45" t="str">
        <f t="shared" si="0"/>
        <v>0,213846919998237j</v>
      </c>
      <c r="D45" s="1" t="str">
        <f t="shared" si="1"/>
        <v>0,933204664614449-0,198924331795544j</v>
      </c>
      <c r="E45">
        <f t="shared" si="2"/>
        <v>-0.40747794164797063</v>
      </c>
      <c r="F45">
        <f t="shared" si="3"/>
        <v>-12.03321829151523</v>
      </c>
      <c r="G45">
        <f t="shared" si="4"/>
        <v>0.933204664614449</v>
      </c>
      <c r="H45">
        <f t="shared" si="5"/>
        <v>-0.198924331795544</v>
      </c>
      <c r="I45">
        <f t="shared" si="16"/>
        <v>1.8000000000000005</v>
      </c>
      <c r="J45">
        <f t="shared" si="15"/>
        <v>0.7205640337845174</v>
      </c>
      <c r="K45" t="e">
        <f t="shared" si="6"/>
        <v>#NUM!</v>
      </c>
      <c r="L45">
        <f t="shared" si="7"/>
        <v>1.0741388913650989</v>
      </c>
      <c r="M45">
        <f t="shared" si="8"/>
        <v>0.7967151701297005</v>
      </c>
      <c r="N45">
        <f t="shared" si="9"/>
        <v>1.4000000000000004</v>
      </c>
      <c r="O45">
        <f t="shared" si="10"/>
        <v>0.6359572000388322</v>
      </c>
      <c r="P45">
        <f t="shared" si="11"/>
        <v>2.946666666666667</v>
      </c>
      <c r="Q45">
        <f t="shared" si="12"/>
        <v>1</v>
      </c>
      <c r="R45">
        <f t="shared" si="13"/>
        <v>0.7205640337845174</v>
      </c>
    </row>
    <row r="46" spans="1:18" ht="12.75">
      <c r="A46">
        <f t="shared" si="17"/>
        <v>-0.6533918504552828</v>
      </c>
      <c r="B46">
        <f t="shared" si="14"/>
        <v>0.2221304771736206</v>
      </c>
      <c r="C46" t="str">
        <f t="shared" si="0"/>
        <v>0,222130477173621j</v>
      </c>
      <c r="D46" s="1" t="str">
        <f t="shared" si="1"/>
        <v>0,928102515863429-0,205390806252642j</v>
      </c>
      <c r="E46">
        <f t="shared" si="2"/>
        <v>-0.4404316511452271</v>
      </c>
      <c r="F46">
        <f t="shared" si="3"/>
        <v>-12.478546203116125</v>
      </c>
      <c r="G46">
        <f t="shared" si="4"/>
        <v>0.928102515863429</v>
      </c>
      <c r="H46">
        <f t="shared" si="5"/>
        <v>-0.205390806252642</v>
      </c>
      <c r="I46">
        <f t="shared" si="16"/>
        <v>1.8900000000000006</v>
      </c>
      <c r="J46">
        <f t="shared" si="15"/>
        <v>0.7325843040901637</v>
      </c>
      <c r="K46" t="e">
        <f t="shared" si="6"/>
        <v>#NUM!</v>
      </c>
      <c r="L46">
        <f t="shared" si="7"/>
        <v>1.1135822869893304</v>
      </c>
      <c r="M46">
        <f t="shared" si="8"/>
        <v>0.8056602145491235</v>
      </c>
      <c r="N46">
        <f t="shared" si="9"/>
        <v>1.4450000000000003</v>
      </c>
      <c r="O46">
        <f t="shared" si="10"/>
        <v>0.648398652457495</v>
      </c>
      <c r="P46">
        <f t="shared" si="11"/>
        <v>3.1173666666666673</v>
      </c>
      <c r="Q46">
        <f t="shared" si="12"/>
        <v>1</v>
      </c>
      <c r="R46">
        <f t="shared" si="13"/>
        <v>0.7325843040901637</v>
      </c>
    </row>
    <row r="47" spans="1:18" ht="12.75">
      <c r="A47">
        <f t="shared" si="17"/>
        <v>-0.6368867004769629</v>
      </c>
      <c r="B47">
        <f t="shared" si="14"/>
        <v>0.2307349055566809</v>
      </c>
      <c r="C47" t="str">
        <f t="shared" si="0"/>
        <v>0,230734905556681j</v>
      </c>
      <c r="D47" s="1" t="str">
        <f t="shared" si="1"/>
        <v>0,922628890678419-0,211956906748286j</v>
      </c>
      <c r="E47">
        <f t="shared" si="2"/>
        <v>-0.47609695340672714</v>
      </c>
      <c r="F47">
        <f t="shared" si="3"/>
        <v>-12.938151938886678</v>
      </c>
      <c r="G47">
        <f t="shared" si="4"/>
        <v>0.922628890678419</v>
      </c>
      <c r="H47">
        <f t="shared" si="5"/>
        <v>-0.211956906748286</v>
      </c>
      <c r="I47">
        <f t="shared" si="16"/>
        <v>1.9800000000000006</v>
      </c>
      <c r="J47">
        <f t="shared" si="15"/>
        <v>0.7446054816462582</v>
      </c>
      <c r="K47" t="e">
        <f t="shared" si="6"/>
        <v>#NUM!</v>
      </c>
      <c r="L47">
        <f t="shared" si="7"/>
        <v>1.1536540210097093</v>
      </c>
      <c r="M47">
        <f t="shared" si="8"/>
        <v>0.8142116544889773</v>
      </c>
      <c r="N47">
        <f t="shared" si="9"/>
        <v>1.4900000000000002</v>
      </c>
      <c r="O47">
        <f t="shared" si="10"/>
        <v>0.6609045350533105</v>
      </c>
      <c r="P47">
        <f t="shared" si="11"/>
        <v>3.2934666666666677</v>
      </c>
      <c r="Q47">
        <f t="shared" si="12"/>
        <v>1</v>
      </c>
      <c r="R47">
        <f t="shared" si="13"/>
        <v>0.7446054816462582</v>
      </c>
    </row>
    <row r="48" spans="1:18" ht="12.75">
      <c r="A48">
        <f t="shared" si="17"/>
        <v>-0.6203815504986431</v>
      </c>
      <c r="B48">
        <f t="shared" si="14"/>
        <v>0.23967263438883435</v>
      </c>
      <c r="C48" t="str">
        <f t="shared" si="0"/>
        <v>0,239672634388834j</v>
      </c>
      <c r="D48" s="1" t="str">
        <f t="shared" si="1"/>
        <v>0,916760304337778-0,218608349982567j</v>
      </c>
      <c r="E48">
        <f t="shared" si="2"/>
        <v>-0.5147012971924443</v>
      </c>
      <c r="F48">
        <f t="shared" si="3"/>
        <v>-13.412137504685631</v>
      </c>
      <c r="G48">
        <f t="shared" si="4"/>
        <v>0.916760304337778</v>
      </c>
      <c r="H48">
        <f t="shared" si="5"/>
        <v>-0.218608349982567</v>
      </c>
      <c r="I48">
        <f t="shared" si="16"/>
        <v>2.0700000000000007</v>
      </c>
      <c r="J48">
        <f t="shared" si="15"/>
        <v>0.7565663206487182</v>
      </c>
      <c r="K48" t="e">
        <f t="shared" si="6"/>
        <v>#NUM!</v>
      </c>
      <c r="L48">
        <f t="shared" si="7"/>
        <v>1.1942830411948058</v>
      </c>
      <c r="M48">
        <f t="shared" si="8"/>
        <v>0.8223868095375243</v>
      </c>
      <c r="N48">
        <f t="shared" si="9"/>
        <v>1.5350000000000004</v>
      </c>
      <c r="O48">
        <f t="shared" si="10"/>
        <v>0.6734032661293369</v>
      </c>
      <c r="P48">
        <f t="shared" si="11"/>
        <v>3.474966666666668</v>
      </c>
      <c r="Q48">
        <f t="shared" si="12"/>
        <v>1</v>
      </c>
      <c r="R48">
        <f t="shared" si="13"/>
        <v>0.7565663206487182</v>
      </c>
    </row>
    <row r="49" spans="1:18" ht="12.75">
      <c r="A49">
        <f t="shared" si="17"/>
        <v>-0.6038764005203232</v>
      </c>
      <c r="B49">
        <f t="shared" si="14"/>
        <v>0.24895657436959734</v>
      </c>
      <c r="C49" t="str">
        <f t="shared" si="0"/>
        <v>0,248956574369597j</v>
      </c>
      <c r="D49" s="1" t="str">
        <f t="shared" si="1"/>
        <v>0,910472519331489-0,225328218071754j</v>
      </c>
      <c r="E49">
        <f t="shared" si="2"/>
        <v>-0.5564910966982871</v>
      </c>
      <c r="F49">
        <f t="shared" si="3"/>
        <v>-13.900536586130116</v>
      </c>
      <c r="G49">
        <f t="shared" si="4"/>
        <v>0.910472519331489</v>
      </c>
      <c r="H49">
        <f t="shared" si="5"/>
        <v>-0.225328218071754</v>
      </c>
      <c r="I49">
        <f t="shared" si="16"/>
        <v>2.1600000000000006</v>
      </c>
      <c r="J49">
        <f t="shared" si="15"/>
        <v>0.7684128078417096</v>
      </c>
      <c r="K49" t="e">
        <f t="shared" si="6"/>
        <v>#NUM!</v>
      </c>
      <c r="L49">
        <f t="shared" si="7"/>
        <v>1.2354063298684894</v>
      </c>
      <c r="M49">
        <f t="shared" si="8"/>
        <v>0.8302022371775305</v>
      </c>
      <c r="N49">
        <f t="shared" si="9"/>
        <v>1.5800000000000003</v>
      </c>
      <c r="O49">
        <f t="shared" si="10"/>
        <v>0.6858330836440412</v>
      </c>
      <c r="P49">
        <f t="shared" si="11"/>
        <v>3.6618666666666675</v>
      </c>
      <c r="Q49">
        <f t="shared" si="12"/>
        <v>1</v>
      </c>
      <c r="R49">
        <f t="shared" si="13"/>
        <v>0.7684128078417096</v>
      </c>
    </row>
    <row r="50" spans="1:18" ht="12.75">
      <c r="A50">
        <f t="shared" si="17"/>
        <v>-0.5873712505420033</v>
      </c>
      <c r="B50">
        <f t="shared" si="14"/>
        <v>0.2586001363063095</v>
      </c>
      <c r="C50" t="str">
        <f t="shared" si="0"/>
        <v>0,25860013630631j</v>
      </c>
      <c r="D50" s="1" t="str">
        <f t="shared" si="1"/>
        <v>0,903740690875383-0,232096653402627j</v>
      </c>
      <c r="E50">
        <f t="shared" si="2"/>
        <v>-0.601733094073076</v>
      </c>
      <c r="F50">
        <f t="shared" si="3"/>
        <v>-14.403299934602646</v>
      </c>
      <c r="G50">
        <f t="shared" si="4"/>
        <v>0.903740690875383</v>
      </c>
      <c r="H50">
        <f t="shared" si="5"/>
        <v>-0.232096653402627</v>
      </c>
      <c r="I50">
        <f t="shared" si="16"/>
        <v>2.2500000000000004</v>
      </c>
      <c r="J50">
        <f t="shared" si="15"/>
        <v>0.7800976193914096</v>
      </c>
      <c r="K50" t="e">
        <f t="shared" si="6"/>
        <v>#NUM!</v>
      </c>
      <c r="L50">
        <f t="shared" si="7"/>
        <v>1.2769679953659265</v>
      </c>
      <c r="M50">
        <f t="shared" si="8"/>
        <v>0.8376737663208251</v>
      </c>
      <c r="N50">
        <f t="shared" si="9"/>
        <v>1.6250000000000002</v>
      </c>
      <c r="O50">
        <f t="shared" si="10"/>
        <v>0.6981410130898839</v>
      </c>
      <c r="P50">
        <f t="shared" si="11"/>
        <v>3.8541666666666674</v>
      </c>
      <c r="Q50">
        <f t="shared" si="12"/>
        <v>1</v>
      </c>
      <c r="R50">
        <f t="shared" si="13"/>
        <v>0.7800976193914096</v>
      </c>
    </row>
    <row r="51" spans="1:18" ht="12.75">
      <c r="A51">
        <f t="shared" si="17"/>
        <v>-0.5708661005636835</v>
      </c>
      <c r="B51">
        <f t="shared" si="14"/>
        <v>0.26861725048627016</v>
      </c>
      <c r="C51" t="str">
        <f t="shared" si="0"/>
        <v>0,26861725048627j</v>
      </c>
      <c r="D51" s="1" t="str">
        <f t="shared" si="1"/>
        <v>0,896539559667163-0,238890533562419j</v>
      </c>
      <c r="E51">
        <f t="shared" si="2"/>
        <v>-0.6507157326001728</v>
      </c>
      <c r="F51">
        <f t="shared" si="3"/>
        <v>-14.920278223994195</v>
      </c>
      <c r="G51">
        <f t="shared" si="4"/>
        <v>0.896539559667163</v>
      </c>
      <c r="H51">
        <f t="shared" si="5"/>
        <v>-0.238890533562419</v>
      </c>
      <c r="I51">
        <f t="shared" si="16"/>
        <v>2.3400000000000003</v>
      </c>
      <c r="J51">
        <f t="shared" si="15"/>
        <v>0.7915796051518994</v>
      </c>
      <c r="K51" t="e">
        <f t="shared" si="6"/>
        <v>#NUM!</v>
      </c>
      <c r="L51">
        <f t="shared" si="7"/>
        <v>1.3189184662273339</v>
      </c>
      <c r="M51">
        <f t="shared" si="8"/>
        <v>0.8448165293672575</v>
      </c>
      <c r="N51">
        <f t="shared" si="9"/>
        <v>1.6700000000000002</v>
      </c>
      <c r="O51">
        <f t="shared" si="10"/>
        <v>0.7102819323313169</v>
      </c>
      <c r="P51">
        <f t="shared" si="11"/>
        <v>4.051866666666667</v>
      </c>
      <c r="Q51">
        <f t="shared" si="12"/>
        <v>1</v>
      </c>
      <c r="R51">
        <f t="shared" si="13"/>
        <v>0.7915796051518994</v>
      </c>
    </row>
    <row r="52" spans="1:18" ht="12.75">
      <c r="A52">
        <f t="shared" si="17"/>
        <v>-0.5543609505853636</v>
      </c>
      <c r="B52">
        <f t="shared" si="14"/>
        <v>0.27902238679927216</v>
      </c>
      <c r="C52" t="str">
        <f t="shared" si="0"/>
        <v>0,279022386799272j</v>
      </c>
      <c r="D52" s="1" t="str">
        <f t="shared" si="1"/>
        <v>0,888843700716451-0,245683129376184j</v>
      </c>
      <c r="E52">
        <f t="shared" si="2"/>
        <v>-0.7037505075445089</v>
      </c>
      <c r="F52">
        <f t="shared" si="3"/>
        <v>-15.451201987275292</v>
      </c>
      <c r="G52">
        <f t="shared" si="4"/>
        <v>0.888843700716451</v>
      </c>
      <c r="H52">
        <f t="shared" si="5"/>
        <v>-0.245683129376184</v>
      </c>
      <c r="I52">
        <f t="shared" si="16"/>
        <v>2.43</v>
      </c>
      <c r="J52">
        <f t="shared" si="15"/>
        <v>0.802823299848866</v>
      </c>
      <c r="K52" t="e">
        <f t="shared" si="6"/>
        <v>#NUM!</v>
      </c>
      <c r="L52">
        <f t="shared" si="7"/>
        <v>1.3612137765119514</v>
      </c>
      <c r="M52">
        <f t="shared" si="8"/>
        <v>0.8516449928529773</v>
      </c>
      <c r="N52">
        <f t="shared" si="9"/>
        <v>1.715</v>
      </c>
      <c r="O52">
        <f t="shared" si="10"/>
        <v>0.7222177248440234</v>
      </c>
      <c r="P52">
        <f t="shared" si="11"/>
        <v>4.254966666666666</v>
      </c>
      <c r="Q52">
        <f t="shared" si="12"/>
        <v>1</v>
      </c>
      <c r="R52">
        <f t="shared" si="13"/>
        <v>0.802823299848866</v>
      </c>
    </row>
    <row r="53" spans="1:18" ht="12.75">
      <c r="A53">
        <f t="shared" si="17"/>
        <v>-0.5378558006070437</v>
      </c>
      <c r="B53">
        <f t="shared" si="14"/>
        <v>0.2898305756396013</v>
      </c>
      <c r="C53" t="str">
        <f t="shared" si="0"/>
        <v>0,289830575639601j</v>
      </c>
      <c r="D53" s="1" t="str">
        <f t="shared" si="1"/>
        <v>0,880627838033736-0,252443750835626j</v>
      </c>
      <c r="E53">
        <f t="shared" si="2"/>
        <v>-0.7611732495322622</v>
      </c>
      <c r="F53">
        <f t="shared" si="3"/>
        <v>-15.995658196733373</v>
      </c>
      <c r="G53">
        <f t="shared" si="4"/>
        <v>0.880627838033736</v>
      </c>
      <c r="H53">
        <f t="shared" si="5"/>
        <v>-0.252443750835626</v>
      </c>
      <c r="I53">
        <f t="shared" si="16"/>
        <v>2.52</v>
      </c>
      <c r="J53">
        <f t="shared" si="15"/>
        <v>0.8137984606235266</v>
      </c>
      <c r="K53" t="e">
        <f t="shared" si="6"/>
        <v>#NUM!</v>
      </c>
      <c r="L53">
        <f t="shared" si="7"/>
        <v>1.4038149319284001</v>
      </c>
      <c r="M53">
        <f t="shared" si="8"/>
        <v>0.8581729867501148</v>
      </c>
      <c r="N53">
        <f t="shared" si="9"/>
        <v>1.76</v>
      </c>
      <c r="O53">
        <f t="shared" si="10"/>
        <v>0.7339165135232151</v>
      </c>
      <c r="P53">
        <f t="shared" si="11"/>
        <v>4.463466666666667</v>
      </c>
      <c r="Q53">
        <f t="shared" si="12"/>
        <v>1</v>
      </c>
      <c r="R53">
        <f t="shared" si="13"/>
        <v>0.8137984606235266</v>
      </c>
    </row>
    <row r="54" spans="1:18" ht="12.75">
      <c r="A54">
        <f t="shared" si="17"/>
        <v>-0.5213506506287239</v>
      </c>
      <c r="B54">
        <f t="shared" si="14"/>
        <v>0.3010574296176932</v>
      </c>
      <c r="C54" t="str">
        <f t="shared" si="0"/>
        <v>0,301057429617693j</v>
      </c>
      <c r="D54" s="1" t="str">
        <f t="shared" si="1"/>
        <v>0,871867235788382-0,259137387930288j</v>
      </c>
      <c r="E54">
        <f t="shared" si="2"/>
        <v>-0.8233452799487423</v>
      </c>
      <c r="F54">
        <f t="shared" si="3"/>
        <v>-16.55306300744969</v>
      </c>
      <c r="G54">
        <f t="shared" si="4"/>
        <v>0.871867235788382</v>
      </c>
      <c r="H54">
        <f t="shared" si="5"/>
        <v>-0.259137387930288</v>
      </c>
      <c r="I54">
        <f t="shared" si="16"/>
        <v>2.61</v>
      </c>
      <c r="J54">
        <f t="shared" si="15"/>
        <v>0.8244796303081541</v>
      </c>
      <c r="K54" t="e">
        <f t="shared" si="6"/>
        <v>#NUM!</v>
      </c>
      <c r="L54">
        <f t="shared" si="7"/>
        <v>1.4466873476427402</v>
      </c>
      <c r="M54">
        <f t="shared" si="8"/>
        <v>0.8644137324772001</v>
      </c>
      <c r="N54">
        <f t="shared" si="9"/>
        <v>1.805</v>
      </c>
      <c r="O54">
        <f t="shared" si="10"/>
        <v>0.7453519678948709</v>
      </c>
      <c r="P54">
        <f t="shared" si="11"/>
        <v>4.677366666666666</v>
      </c>
      <c r="Q54">
        <f t="shared" si="12"/>
        <v>1</v>
      </c>
      <c r="R54">
        <f t="shared" si="13"/>
        <v>0.8244796303081541</v>
      </c>
    </row>
    <row r="55" spans="1:18" ht="12.75">
      <c r="A55">
        <f t="shared" si="17"/>
        <v>-0.504845500650404</v>
      </c>
      <c r="B55">
        <f t="shared" si="14"/>
        <v>0.31271916611281164</v>
      </c>
      <c r="C55" t="str">
        <f t="shared" si="0"/>
        <v>0,312719166112812j</v>
      </c>
      <c r="D55" s="1" t="str">
        <f t="shared" si="1"/>
        <v>0,862538177124929-0,265724356162882j</v>
      </c>
      <c r="E55">
        <f t="shared" si="2"/>
        <v>-0.8906543585186046</v>
      </c>
      <c r="F55">
        <f t="shared" si="3"/>
        <v>-17.122630143539087</v>
      </c>
      <c r="G55">
        <f t="shared" si="4"/>
        <v>0.862538177124929</v>
      </c>
      <c r="H55">
        <f t="shared" si="5"/>
        <v>-0.265724356162882</v>
      </c>
      <c r="I55">
        <f t="shared" si="16"/>
        <v>2.6999999999999997</v>
      </c>
      <c r="J55">
        <f t="shared" si="15"/>
        <v>0.8348457257447974</v>
      </c>
      <c r="K55" t="e">
        <f t="shared" si="6"/>
        <v>#NUM!</v>
      </c>
      <c r="L55">
        <f t="shared" si="7"/>
        <v>1.48980034965895</v>
      </c>
      <c r="M55">
        <f t="shared" si="8"/>
        <v>0.8703798696770542</v>
      </c>
      <c r="N55">
        <f t="shared" si="9"/>
        <v>1.8499999999999999</v>
      </c>
      <c r="O55">
        <f t="shared" si="10"/>
        <v>0.7565026781748025</v>
      </c>
      <c r="P55">
        <f t="shared" si="11"/>
        <v>4.896666666666666</v>
      </c>
      <c r="Q55">
        <f t="shared" si="12"/>
        <v>1</v>
      </c>
      <c r="R55">
        <f t="shared" si="13"/>
        <v>0.8348457257447974</v>
      </c>
    </row>
    <row r="56" spans="1:18" ht="12.75">
      <c r="A56">
        <f t="shared" si="17"/>
        <v>-0.4883403506720841</v>
      </c>
      <c r="B56">
        <f t="shared" si="14"/>
        <v>0.32483263069932544</v>
      </c>
      <c r="C56" t="str">
        <f t="shared" si="0"/>
        <v>0,324832630699325j</v>
      </c>
      <c r="D56" s="1" t="str">
        <f t="shared" si="1"/>
        <v>0,852618541999184-0,272159959903297j</v>
      </c>
      <c r="E56">
        <f t="shared" si="2"/>
        <v>-0.9635153191886614</v>
      </c>
      <c r="F56">
        <f t="shared" si="3"/>
        <v>-17.703334375570133</v>
      </c>
      <c r="G56">
        <f t="shared" si="4"/>
        <v>0.852618541999184</v>
      </c>
      <c r="H56">
        <f t="shared" si="5"/>
        <v>-0.272159959903297</v>
      </c>
      <c r="I56">
        <f t="shared" si="16"/>
        <v>2.7899999999999996</v>
      </c>
      <c r="J56">
        <f t="shared" si="15"/>
        <v>0.8448796504092526</v>
      </c>
      <c r="K56" t="e">
        <f t="shared" si="6"/>
        <v>#NUM!</v>
      </c>
      <c r="L56">
        <f t="shared" si="7"/>
        <v>1.5331267325830824</v>
      </c>
      <c r="M56">
        <f t="shared" si="8"/>
        <v>0.8760834818163856</v>
      </c>
      <c r="N56">
        <f t="shared" si="9"/>
        <v>1.8949999999999998</v>
      </c>
      <c r="O56">
        <f t="shared" si="10"/>
        <v>0.7673515901808323</v>
      </c>
      <c r="P56">
        <f t="shared" si="11"/>
        <v>5.121366666666665</v>
      </c>
      <c r="Q56">
        <f t="shared" si="12"/>
        <v>1</v>
      </c>
      <c r="R56">
        <f t="shared" si="13"/>
        <v>0.8448796504092526</v>
      </c>
    </row>
    <row r="57" spans="1:18" ht="12.75">
      <c r="A57">
        <f t="shared" si="17"/>
        <v>-0.47183520069376417</v>
      </c>
      <c r="B57">
        <f t="shared" si="14"/>
        <v>0.33741532148042364</v>
      </c>
      <c r="C57" t="str">
        <f t="shared" si="0"/>
        <v>0,337415321480424j</v>
      </c>
      <c r="D57" s="1" t="str">
        <f t="shared" si="1"/>
        <v>0,842088494951735-0,278394190743068j</v>
      </c>
      <c r="E57">
        <f t="shared" si="2"/>
        <v>-1.0423702608101577</v>
      </c>
      <c r="F57">
        <f t="shared" si="3"/>
        <v>-18.2938695221325</v>
      </c>
      <c r="G57">
        <f t="shared" si="4"/>
        <v>0.842088494951735</v>
      </c>
      <c r="H57">
        <f t="shared" si="5"/>
        <v>-0.278394190743068</v>
      </c>
      <c r="I57">
        <f t="shared" si="16"/>
        <v>2.8799999999999994</v>
      </c>
      <c r="J57">
        <f t="shared" si="15"/>
        <v>0.8545679305621636</v>
      </c>
      <c r="K57" t="e">
        <f t="shared" si="6"/>
        <v>#NUM!</v>
      </c>
      <c r="L57">
        <f t="shared" si="7"/>
        <v>1.5766423673952568</v>
      </c>
      <c r="M57">
        <f t="shared" si="8"/>
        <v>0.881536120658939</v>
      </c>
      <c r="N57">
        <f t="shared" si="9"/>
        <v>1.9399999999999997</v>
      </c>
      <c r="O57">
        <f t="shared" si="10"/>
        <v>0.7778854956172572</v>
      </c>
      <c r="P57">
        <f t="shared" si="11"/>
        <v>5.351466666666664</v>
      </c>
      <c r="Q57">
        <f t="shared" si="12"/>
        <v>1</v>
      </c>
      <c r="R57">
        <f t="shared" si="13"/>
        <v>0.8545679305621636</v>
      </c>
    </row>
    <row r="58" spans="1:18" ht="12.75">
      <c r="A58">
        <f t="shared" si="17"/>
        <v>-0.45533005071544425</v>
      </c>
      <c r="B58">
        <f t="shared" si="14"/>
        <v>0.35048541436441977</v>
      </c>
      <c r="C58" t="str">
        <f t="shared" si="0"/>
        <v>0,35048541436442j</v>
      </c>
      <c r="D58" s="1" t="str">
        <f t="shared" si="1"/>
        <v>0,830931292413688-0,284371482642087j</v>
      </c>
      <c r="E58">
        <f t="shared" si="2"/>
        <v>-1.127688123014606</v>
      </c>
      <c r="F58">
        <f t="shared" si="3"/>
        <v>-18.892600418030014</v>
      </c>
      <c r="G58">
        <f t="shared" si="4"/>
        <v>0.830931292413688</v>
      </c>
      <c r="H58">
        <f t="shared" si="5"/>
        <v>-0.284371482642087</v>
      </c>
      <c r="I58">
        <f t="shared" si="16"/>
        <v>2.9699999999999993</v>
      </c>
      <c r="J58">
        <f t="shared" si="15"/>
        <v>0.86390037411746</v>
      </c>
      <c r="K58" t="e">
        <f t="shared" si="6"/>
        <v>#NUM!</v>
      </c>
      <c r="L58">
        <f t="shared" si="7"/>
        <v>1.6203258535746226</v>
      </c>
      <c r="M58">
        <f t="shared" si="8"/>
        <v>0.8867488296617656</v>
      </c>
      <c r="N58">
        <f t="shared" si="9"/>
        <v>1.9849999999999997</v>
      </c>
      <c r="O58">
        <f t="shared" si="10"/>
        <v>0.7880945727219436</v>
      </c>
      <c r="P58">
        <f t="shared" si="11"/>
        <v>5.586966666666665</v>
      </c>
      <c r="Q58">
        <f t="shared" si="12"/>
        <v>1</v>
      </c>
      <c r="R58">
        <f t="shared" si="13"/>
        <v>0.86390037411746</v>
      </c>
    </row>
    <row r="59" spans="1:18" ht="12.75">
      <c r="A59">
        <f t="shared" si="17"/>
        <v>-0.4388249007371243</v>
      </c>
      <c r="B59">
        <f t="shared" si="14"/>
        <v>0.364061789320157</v>
      </c>
      <c r="C59" t="str">
        <f t="shared" si="0"/>
        <v>0,364061789320157j</v>
      </c>
      <c r="D59" s="1" t="str">
        <f t="shared" si="1"/>
        <v>0,819134216620933-0,290030550831281j</v>
      </c>
      <c r="E59">
        <f t="shared" si="2"/>
        <v>-1.219963434211004</v>
      </c>
      <c r="F59">
        <f t="shared" si="3"/>
        <v>-19.497508338742612</v>
      </c>
      <c r="G59">
        <f t="shared" si="4"/>
        <v>0.819134216620933</v>
      </c>
      <c r="H59">
        <f t="shared" si="5"/>
        <v>-0.290030550831281</v>
      </c>
      <c r="I59">
        <f t="shared" si="16"/>
        <v>3.059999999999999</v>
      </c>
      <c r="J59">
        <f t="shared" si="15"/>
        <v>0.8728697513943565</v>
      </c>
      <c r="K59" t="e">
        <f t="shared" si="6"/>
        <v>#NUM!</v>
      </c>
      <c r="L59">
        <f t="shared" si="7"/>
        <v>1.6641582105618817</v>
      </c>
      <c r="M59">
        <f t="shared" si="8"/>
        <v>0.8917321663419964</v>
      </c>
      <c r="N59">
        <f t="shared" si="9"/>
        <v>2.0299999999999994</v>
      </c>
      <c r="O59">
        <f t="shared" si="10"/>
        <v>0.7979719726983081</v>
      </c>
      <c r="P59">
        <f t="shared" si="11"/>
        <v>5.827866666666663</v>
      </c>
      <c r="Q59">
        <f t="shared" si="12"/>
        <v>1</v>
      </c>
      <c r="R59">
        <f t="shared" si="13"/>
        <v>0.8728697513943565</v>
      </c>
    </row>
    <row r="60" spans="1:18" ht="12.75">
      <c r="A60">
        <f t="shared" si="17"/>
        <v>-0.4223197507588044</v>
      </c>
      <c r="B60">
        <f t="shared" si="14"/>
        <v>0.3781640576494403</v>
      </c>
      <c r="C60" t="str">
        <f t="shared" si="0"/>
        <v>0,37816405764944j</v>
      </c>
      <c r="D60" s="1" t="str">
        <f t="shared" si="1"/>
        <v>0,806689639136279-0,295304346966258j</v>
      </c>
      <c r="E60">
        <f t="shared" si="2"/>
        <v>-1.3197139670339741</v>
      </c>
      <c r="F60">
        <f t="shared" si="3"/>
        <v>-20.10612947254441</v>
      </c>
      <c r="G60">
        <f t="shared" si="4"/>
        <v>0.806689639136279</v>
      </c>
      <c r="H60">
        <f t="shared" si="5"/>
        <v>-0.295304346966258</v>
      </c>
      <c r="I60">
        <f t="shared" si="16"/>
        <v>3.149999999999999</v>
      </c>
      <c r="J60">
        <f t="shared" si="15"/>
        <v>0.8814714969021203</v>
      </c>
      <c r="K60" t="e">
        <f t="shared" si="6"/>
        <v>#NUM!</v>
      </c>
      <c r="L60">
        <f t="shared" si="7"/>
        <v>1.7081226041110915</v>
      </c>
      <c r="M60">
        <f t="shared" si="8"/>
        <v>0.8964962236594236</v>
      </c>
      <c r="N60">
        <f t="shared" si="9"/>
        <v>2.0749999999999993</v>
      </c>
      <c r="O60">
        <f t="shared" si="10"/>
        <v>0.8075134477502979</v>
      </c>
      <c r="P60">
        <f t="shared" si="11"/>
        <v>6.074166666666663</v>
      </c>
      <c r="Q60">
        <f t="shared" si="12"/>
        <v>1</v>
      </c>
      <c r="R60">
        <f t="shared" si="13"/>
        <v>0.8814714969021203</v>
      </c>
    </row>
    <row r="61" spans="1:18" ht="12.75">
      <c r="A61">
        <f t="shared" si="17"/>
        <v>-0.4058146007804845</v>
      </c>
      <c r="B61">
        <f t="shared" si="14"/>
        <v>0.3928125903158914</v>
      </c>
      <c r="C61" t="str">
        <f t="shared" si="0"/>
        <v>0,392812590315891j</v>
      </c>
      <c r="D61" s="1" t="str">
        <f t="shared" si="1"/>
        <v>0,793596210953689-0,300120168596894j</v>
      </c>
      <c r="E61">
        <f t="shared" si="2"/>
        <v>-1.4274769763449877</v>
      </c>
      <c r="F61">
        <f t="shared" si="3"/>
        <v>-20.715486210280446</v>
      </c>
      <c r="G61">
        <f t="shared" si="4"/>
        <v>0.793596210953689</v>
      </c>
      <c r="H61">
        <f t="shared" si="5"/>
        <v>-0.300120168596894</v>
      </c>
      <c r="I61">
        <f t="shared" si="16"/>
        <v>3.239999999999999</v>
      </c>
      <c r="J61">
        <f t="shared" si="15"/>
        <v>0.8897034312960403</v>
      </c>
      <c r="K61" t="e">
        <f t="shared" si="6"/>
        <v>#NUM!</v>
      </c>
      <c r="L61">
        <f t="shared" si="7"/>
        <v>1.7522041035854898</v>
      </c>
      <c r="M61">
        <f t="shared" si="8"/>
        <v>0.9010506504581925</v>
      </c>
      <c r="N61">
        <f t="shared" si="9"/>
        <v>2.119999999999999</v>
      </c>
      <c r="O61">
        <f t="shared" si="10"/>
        <v>0.8167170169012355</v>
      </c>
      <c r="P61">
        <f t="shared" si="11"/>
        <v>6.325866666666663</v>
      </c>
      <c r="Q61">
        <f t="shared" si="12"/>
        <v>1</v>
      </c>
      <c r="R61">
        <f t="shared" si="13"/>
        <v>0.8897034312960403</v>
      </c>
    </row>
    <row r="62" spans="1:18" ht="12.75">
      <c r="A62">
        <f t="shared" si="17"/>
        <v>-0.38930945080216456</v>
      </c>
      <c r="B62">
        <f t="shared" si="14"/>
        <v>0.4080285473711483</v>
      </c>
      <c r="C62" t="str">
        <f t="shared" si="0"/>
        <v>0,408028547371148j</v>
      </c>
      <c r="D62" s="1" t="str">
        <f t="shared" si="1"/>
        <v>0,779860167807067-0,304399966127141j</v>
      </c>
      <c r="E62">
        <f t="shared" si="2"/>
        <v>-1.543803626040448</v>
      </c>
      <c r="F62">
        <f t="shared" si="3"/>
        <v>-21.322011307067296</v>
      </c>
      <c r="G62">
        <f t="shared" si="4"/>
        <v>0.779860167807067</v>
      </c>
      <c r="H62">
        <f t="shared" si="5"/>
        <v>-0.304399966127141</v>
      </c>
      <c r="I62">
        <f t="shared" si="16"/>
        <v>3.3299999999999987</v>
      </c>
      <c r="J62">
        <f t="shared" si="15"/>
        <v>0.8975655026378595</v>
      </c>
      <c r="K62" t="e">
        <f t="shared" si="6"/>
        <v>#NUM!</v>
      </c>
      <c r="L62">
        <f t="shared" si="7"/>
        <v>1.796389466698198</v>
      </c>
      <c r="M62">
        <f t="shared" si="8"/>
        <v>0.9054046710090089</v>
      </c>
      <c r="N62">
        <f t="shared" si="9"/>
        <v>2.164999999999999</v>
      </c>
      <c r="O62">
        <f t="shared" si="10"/>
        <v>0.8255826661097218</v>
      </c>
      <c r="P62">
        <f t="shared" si="11"/>
        <v>6.582966666666662</v>
      </c>
      <c r="Q62">
        <f t="shared" si="12"/>
        <v>1</v>
      </c>
      <c r="R62">
        <f t="shared" si="13"/>
        <v>0.8975655026378595</v>
      </c>
    </row>
    <row r="63" spans="1:18" ht="12.75">
      <c r="A63">
        <f t="shared" si="17"/>
        <v>-0.37280430082384464</v>
      </c>
      <c r="B63">
        <f t="shared" si="14"/>
        <v>0.4238339085209155</v>
      </c>
      <c r="C63" t="str">
        <f t="shared" si="0"/>
        <v>0,423833908520916j</v>
      </c>
      <c r="D63" s="1" t="str">
        <f t="shared" si="1"/>
        <v>0,765496728319848-0,30806089437423j</v>
      </c>
      <c r="E63">
        <f t="shared" si="2"/>
        <v>-1.6692511343151568</v>
      </c>
      <c r="F63">
        <f t="shared" si="3"/>
        <v>-21.92146539665741</v>
      </c>
      <c r="G63">
        <f t="shared" si="4"/>
        <v>0.765496728319848</v>
      </c>
      <c r="H63">
        <f t="shared" si="5"/>
        <v>-0.30806089437423</v>
      </c>
      <c r="I63">
        <f t="shared" si="16"/>
        <v>3.4199999999999986</v>
      </c>
      <c r="J63">
        <f t="shared" si="15"/>
        <v>0.9050595460937545</v>
      </c>
      <c r="K63" t="e">
        <f t="shared" si="6"/>
        <v>#NUM!</v>
      </c>
      <c r="L63">
        <f t="shared" si="7"/>
        <v>1.8406669485943554</v>
      </c>
      <c r="M63">
        <f t="shared" si="8"/>
        <v>0.9095671036914389</v>
      </c>
      <c r="N63">
        <f t="shared" si="9"/>
        <v>2.209999999999999</v>
      </c>
      <c r="O63">
        <f t="shared" si="10"/>
        <v>0.8341120795002056</v>
      </c>
      <c r="P63">
        <f t="shared" si="11"/>
        <v>6.8454666666666615</v>
      </c>
      <c r="Q63">
        <f t="shared" si="12"/>
        <v>1</v>
      </c>
      <c r="R63">
        <f t="shared" si="13"/>
        <v>0.9050595460937545</v>
      </c>
    </row>
    <row r="64" spans="1:18" ht="12.75">
      <c r="A64">
        <f t="shared" si="17"/>
        <v>-0.3562991508455247</v>
      </c>
      <c r="B64">
        <f t="shared" si="14"/>
        <v>0.4402515048750185</v>
      </c>
      <c r="C64" t="str">
        <f t="shared" si="0"/>
        <v>0,440251504875019j</v>
      </c>
      <c r="D64" s="1" t="str">
        <f t="shared" si="1"/>
        <v>0,75053154886193-0,311016157645902j</v>
      </c>
      <c r="E64">
        <f t="shared" si="2"/>
        <v>-1.8043720848942364</v>
      </c>
      <c r="F64">
        <f t="shared" si="3"/>
        <v>-22.5088489534388</v>
      </c>
      <c r="G64">
        <f t="shared" si="4"/>
        <v>0.75053154886193</v>
      </c>
      <c r="H64">
        <f t="shared" si="5"/>
        <v>-0.311016157645902</v>
      </c>
      <c r="I64">
        <f t="shared" si="16"/>
        <v>3.5099999999999985</v>
      </c>
      <c r="J64">
        <f t="shared" si="15"/>
        <v>0.9121890612072016</v>
      </c>
      <c r="K64" t="e">
        <f t="shared" si="6"/>
        <v>#NUM!</v>
      </c>
      <c r="L64">
        <f t="shared" si="7"/>
        <v>1.8850261325221593</v>
      </c>
      <c r="M64">
        <f t="shared" si="8"/>
        <v>0.9135463788541417</v>
      </c>
      <c r="N64">
        <f t="shared" si="9"/>
        <v>2.254999999999999</v>
      </c>
      <c r="O64">
        <f t="shared" si="10"/>
        <v>0.8423083988046209</v>
      </c>
      <c r="P64">
        <f t="shared" si="11"/>
        <v>7.113366666666662</v>
      </c>
      <c r="Q64">
        <f t="shared" si="12"/>
        <v>1</v>
      </c>
      <c r="R64">
        <f t="shared" si="13"/>
        <v>0.9121890612072016</v>
      </c>
    </row>
    <row r="65" spans="1:18" ht="12.75">
      <c r="A65">
        <f t="shared" si="17"/>
        <v>-0.3397940008672048</v>
      </c>
      <c r="B65">
        <f t="shared" si="14"/>
        <v>0.45730505192732523</v>
      </c>
      <c r="C65" t="str">
        <f t="shared" si="0"/>
        <v>0,457305051927325j</v>
      </c>
      <c r="D65" s="1" t="str">
        <f t="shared" si="1"/>
        <v>0,735002182553456-0,313176195754612j</v>
      </c>
      <c r="E65">
        <f t="shared" si="2"/>
        <v>-1.9497002683937614</v>
      </c>
      <c r="F65">
        <f t="shared" si="3"/>
        <v>-23.078310654405353</v>
      </c>
      <c r="G65">
        <f t="shared" si="4"/>
        <v>0.735002182553456</v>
      </c>
      <c r="H65">
        <f t="shared" si="5"/>
        <v>-0.313176195754612</v>
      </c>
      <c r="I65">
        <f t="shared" si="16"/>
        <v>3.5999999999999983</v>
      </c>
      <c r="J65">
        <f t="shared" si="15"/>
        <v>0.9189590058922193</v>
      </c>
      <c r="K65" t="e">
        <f t="shared" si="6"/>
        <v>#NUM!</v>
      </c>
      <c r="L65">
        <f t="shared" si="7"/>
        <v>1.9294577796515517</v>
      </c>
      <c r="M65">
        <f t="shared" si="8"/>
        <v>0.9173505558892067</v>
      </c>
      <c r="N65">
        <f t="shared" si="9"/>
        <v>2.299999999999999</v>
      </c>
      <c r="O65">
        <f t="shared" si="10"/>
        <v>0.8501760083667316</v>
      </c>
      <c r="P65">
        <f t="shared" si="11"/>
        <v>7.386666666666661</v>
      </c>
      <c r="Q65">
        <f t="shared" si="12"/>
        <v>1</v>
      </c>
      <c r="R65">
        <f t="shared" si="13"/>
        <v>0.9189590058922193</v>
      </c>
    </row>
    <row r="66" spans="1:18" ht="12.75">
      <c r="A66">
        <f t="shared" si="17"/>
        <v>-0.32328885088888487</v>
      </c>
      <c r="B66">
        <f t="shared" si="14"/>
        <v>0.47501918381317565</v>
      </c>
      <c r="C66" t="str">
        <f t="shared" si="0"/>
        <v>0,475019183813176j</v>
      </c>
      <c r="D66" s="1" t="str">
        <f t="shared" si="1"/>
        <v>0,718959471312032-0,314450252214898j</v>
      </c>
      <c r="E66">
        <f t="shared" si="2"/>
        <v>-2.1057323408226156</v>
      </c>
      <c r="F66">
        <f t="shared" si="3"/>
        <v>-23.623055259286737</v>
      </c>
      <c r="G66">
        <f t="shared" si="4"/>
        <v>0.718959471312032</v>
      </c>
      <c r="H66">
        <f t="shared" si="5"/>
        <v>-0.314450252214898</v>
      </c>
      <c r="I66">
        <f t="shared" si="16"/>
        <v>3.689999999999998</v>
      </c>
      <c r="J66">
        <f t="shared" si="15"/>
        <v>0.9253756063040696</v>
      </c>
      <c r="K66" t="e">
        <f t="shared" si="6"/>
        <v>#NUM!</v>
      </c>
      <c r="L66">
        <f t="shared" si="7"/>
        <v>1.973953695875343</v>
      </c>
      <c r="M66">
        <f t="shared" si="8"/>
        <v>0.920987339555176</v>
      </c>
      <c r="N66">
        <f t="shared" si="9"/>
        <v>2.344999999999999</v>
      </c>
      <c r="O66">
        <f t="shared" si="10"/>
        <v>0.8577203432944928</v>
      </c>
      <c r="P66">
        <f t="shared" si="11"/>
        <v>7.66536666666666</v>
      </c>
      <c r="Q66">
        <f t="shared" si="12"/>
        <v>1</v>
      </c>
      <c r="R66">
        <f t="shared" si="13"/>
        <v>0.9253756063040696</v>
      </c>
    </row>
    <row r="67" spans="1:18" ht="12.75">
      <c r="A67">
        <f t="shared" si="17"/>
        <v>-0.30678370091056495</v>
      </c>
      <c r="B67">
        <f t="shared" si="14"/>
        <v>0.49341948889380444</v>
      </c>
      <c r="C67" t="str">
        <f t="shared" si="0"/>
        <v>0,493419488893804j</v>
      </c>
      <c r="D67" s="1" t="str">
        <f t="shared" si="1"/>
        <v>0,702468780287318-0,314748353599176j</v>
      </c>
      <c r="E67">
        <f t="shared" si="2"/>
        <v>-2.2729045272472845</v>
      </c>
      <c r="F67">
        <f t="shared" si="3"/>
        <v>-24.135255675138918</v>
      </c>
      <c r="G67">
        <f t="shared" si="4"/>
        <v>0.702468780287318</v>
      </c>
      <c r="H67">
        <f t="shared" si="5"/>
        <v>-0.314748353599176</v>
      </c>
      <c r="I67">
        <f t="shared" si="16"/>
        <v>3.779999999999998</v>
      </c>
      <c r="J67">
        <f t="shared" si="15"/>
        <v>0.9314461817590509</v>
      </c>
      <c r="K67" t="e">
        <f t="shared" si="6"/>
        <v>#NUM!</v>
      </c>
      <c r="L67">
        <f t="shared" si="7"/>
        <v>2.0185066136724057</v>
      </c>
      <c r="M67">
        <f t="shared" si="8"/>
        <v>0.9244640955818145</v>
      </c>
      <c r="N67">
        <f t="shared" si="9"/>
        <v>2.389999999999999</v>
      </c>
      <c r="O67">
        <f t="shared" si="10"/>
        <v>0.8649477185595812</v>
      </c>
      <c r="P67">
        <f t="shared" si="11"/>
        <v>7.949466666666661</v>
      </c>
      <c r="Q67">
        <f t="shared" si="12"/>
        <v>1</v>
      </c>
      <c r="R67">
        <f t="shared" si="13"/>
        <v>0.9314461817590509</v>
      </c>
    </row>
    <row r="68" spans="1:18" ht="12.75">
      <c r="A68">
        <f t="shared" si="17"/>
        <v>-0.290278550932245</v>
      </c>
      <c r="B68">
        <f t="shared" si="14"/>
        <v>0.512532546719159</v>
      </c>
      <c r="C68" t="str">
        <f t="shared" si="0"/>
        <v>0,512532546719159j</v>
      </c>
      <c r="D68" s="1" t="str">
        <f t="shared" si="1"/>
        <v>0,685610965265039-0,313983709378181j</v>
      </c>
      <c r="E68">
        <f t="shared" si="2"/>
        <v>-2.4515635762177848</v>
      </c>
      <c r="F68">
        <f t="shared" si="3"/>
        <v>-24.605975879578956</v>
      </c>
      <c r="G68">
        <f t="shared" si="4"/>
        <v>0.685610965265039</v>
      </c>
      <c r="H68">
        <f t="shared" si="5"/>
        <v>-0.313983709378181</v>
      </c>
      <c r="I68">
        <f t="shared" si="16"/>
        <v>3.869999999999998</v>
      </c>
      <c r="J68">
        <f t="shared" si="15"/>
        <v>0.9371789838921502</v>
      </c>
      <c r="K68" t="e">
        <f t="shared" si="6"/>
        <v>#NUM!</v>
      </c>
      <c r="L68">
        <f t="shared" si="7"/>
        <v>2.063110087329728</v>
      </c>
      <c r="M68">
        <f t="shared" si="8"/>
        <v>0.9277878655882289</v>
      </c>
      <c r="N68">
        <f t="shared" si="9"/>
        <v>2.4349999999999987</v>
      </c>
      <c r="O68">
        <f t="shared" si="10"/>
        <v>0.8718651770389052</v>
      </c>
      <c r="P68">
        <f t="shared" si="11"/>
        <v>8.23896666666666</v>
      </c>
      <c r="Q68">
        <f t="shared" si="12"/>
        <v>1</v>
      </c>
      <c r="R68">
        <f t="shared" si="13"/>
        <v>0.9371789838921502</v>
      </c>
    </row>
    <row r="69" spans="1:18" ht="12.75">
      <c r="A69">
        <f t="shared" si="17"/>
        <v>-0.2737734009539251</v>
      </c>
      <c r="B69">
        <f t="shared" si="14"/>
        <v>0.5323859664225058</v>
      </c>
      <c r="C69" t="str">
        <f t="shared" si="0"/>
        <v>0,532385966422506j</v>
      </c>
      <c r="D69" s="1" t="str">
        <f t="shared" si="1"/>
        <v>0,66848294821251-0,312075513712728j</v>
      </c>
      <c r="E69">
        <f t="shared" si="2"/>
        <v>-2.641931212083304</v>
      </c>
      <c r="F69">
        <f t="shared" si="3"/>
        <v>-25.025113915400052</v>
      </c>
      <c r="G69">
        <f t="shared" si="4"/>
        <v>0.66848294821251</v>
      </c>
      <c r="H69">
        <f t="shared" si="5"/>
        <v>-0.312075513712728</v>
      </c>
      <c r="I69">
        <f t="shared" si="16"/>
        <v>3.9599999999999977</v>
      </c>
      <c r="J69">
        <f t="shared" si="15"/>
        <v>0.9425830492606322</v>
      </c>
      <c r="K69" t="e">
        <f t="shared" si="6"/>
        <v>#NUM!</v>
      </c>
      <c r="L69">
        <f t="shared" si="7"/>
        <v>2.1077584000127105</v>
      </c>
      <c r="M69">
        <f t="shared" si="8"/>
        <v>0.9309653813445535</v>
      </c>
      <c r="N69">
        <f t="shared" si="9"/>
        <v>2.4799999999999986</v>
      </c>
      <c r="O69">
        <f t="shared" si="10"/>
        <v>0.8784803546718942</v>
      </c>
      <c r="P69">
        <f t="shared" si="11"/>
        <v>8.533866666666658</v>
      </c>
      <c r="Q69">
        <f t="shared" si="12"/>
        <v>1</v>
      </c>
      <c r="R69">
        <f t="shared" si="13"/>
        <v>0.9425830492606322</v>
      </c>
    </row>
    <row r="70" spans="1:18" ht="12.75">
      <c r="A70">
        <f t="shared" si="17"/>
        <v>-0.2572682509756052</v>
      </c>
      <c r="B70">
        <f t="shared" si="14"/>
        <v>0.5530084266022873</v>
      </c>
      <c r="C70" t="str">
        <f t="shared" si="0"/>
        <v>0,553008426602287j</v>
      </c>
      <c r="D70" s="1" t="str">
        <f t="shared" si="1"/>
        <v>0,651197767344239-0,308952094593883j</v>
      </c>
      <c r="E70">
        <f t="shared" si="2"/>
        <v>-2.8440614772922794</v>
      </c>
      <c r="F70">
        <f t="shared" si="3"/>
        <v>-25.38137728258833</v>
      </c>
      <c r="G70">
        <f t="shared" si="4"/>
        <v>0.651197767344239</v>
      </c>
      <c r="H70">
        <f t="shared" si="5"/>
        <v>-0.308952094593883</v>
      </c>
      <c r="I70">
        <f t="shared" si="16"/>
        <v>4.049999999999998</v>
      </c>
      <c r="J70">
        <f t="shared" si="15"/>
        <v>0.947668064622807</v>
      </c>
      <c r="K70" t="e">
        <f t="shared" si="6"/>
        <v>#NUM!</v>
      </c>
      <c r="L70">
        <f t="shared" si="7"/>
        <v>2.1524464813439144</v>
      </c>
      <c r="M70">
        <f t="shared" si="8"/>
        <v>0.9340030784060849</v>
      </c>
      <c r="N70">
        <f t="shared" si="9"/>
        <v>2.524999999999999</v>
      </c>
      <c r="O70">
        <f t="shared" si="10"/>
        <v>0.8848013610710582</v>
      </c>
      <c r="P70">
        <f t="shared" si="11"/>
        <v>8.83416666666666</v>
      </c>
      <c r="Q70">
        <f t="shared" si="12"/>
        <v>1</v>
      </c>
      <c r="R70">
        <f t="shared" si="13"/>
        <v>0.947668064622807</v>
      </c>
    </row>
    <row r="71" spans="1:18" ht="12.75">
      <c r="A71">
        <f t="shared" si="17"/>
        <v>-0.24076310099728526</v>
      </c>
      <c r="B71">
        <f t="shared" si="14"/>
        <v>0.5744297167488398</v>
      </c>
      <c r="C71" t="str">
        <f t="shared" si="0"/>
        <v>0,57442971674884j</v>
      </c>
      <c r="D71" s="1" t="str">
        <f t="shared" si="1"/>
        <v>0,633883969638057-0,304554312707604j</v>
      </c>
      <c r="E71">
        <f t="shared" si="2"/>
        <v>-3.0577906600998688</v>
      </c>
      <c r="F71">
        <f t="shared" si="3"/>
        <v>-25.662306722476824</v>
      </c>
      <c r="G71">
        <f t="shared" si="4"/>
        <v>0.633883969638057</v>
      </c>
      <c r="H71">
        <f t="shared" si="5"/>
        <v>-0.304554312707604</v>
      </c>
      <c r="I71">
        <f t="shared" si="16"/>
        <v>4.139999999999998</v>
      </c>
      <c r="J71">
        <f t="shared" si="15"/>
        <v>0.9524442441439038</v>
      </c>
      <c r="K71" t="e">
        <f t="shared" si="6"/>
        <v>#NUM!</v>
      </c>
      <c r="L71">
        <f t="shared" si="7"/>
        <v>2.1971698343019646</v>
      </c>
      <c r="M71">
        <f t="shared" si="8"/>
        <v>0.9369071091474805</v>
      </c>
      <c r="N71">
        <f t="shared" si="9"/>
        <v>2.569999999999999</v>
      </c>
      <c r="O71">
        <f t="shared" si="10"/>
        <v>0.8908366740729639</v>
      </c>
      <c r="P71">
        <f t="shared" si="11"/>
        <v>9.13986666666666</v>
      </c>
      <c r="Q71">
        <f t="shared" si="12"/>
        <v>1</v>
      </c>
      <c r="R71">
        <f t="shared" si="13"/>
        <v>0.9524442441439038</v>
      </c>
    </row>
    <row r="72" spans="1:18" ht="12.75">
      <c r="A72">
        <f t="shared" si="17"/>
        <v>-0.22425795101896534</v>
      </c>
      <c r="B72">
        <f t="shared" si="14"/>
        <v>0.5966807802758128</v>
      </c>
      <c r="C72" t="str">
        <f t="shared" si="0"/>
        <v>0,596680780275813j</v>
      </c>
      <c r="D72" s="1" t="str">
        <f t="shared" si="1"/>
        <v>0,616684229343054-0,298839065321831j</v>
      </c>
      <c r="E72">
        <f t="shared" si="2"/>
        <v>-3.2826800379090977</v>
      </c>
      <c r="F72">
        <f t="shared" si="3"/>
        <v>-25.854368468793385</v>
      </c>
      <c r="G72">
        <f t="shared" si="4"/>
        <v>0.616684229343054</v>
      </c>
      <c r="H72">
        <f t="shared" si="5"/>
        <v>-0.298839065321831</v>
      </c>
      <c r="I72">
        <f t="shared" si="16"/>
        <v>4.229999999999998</v>
      </c>
      <c r="J72">
        <f t="shared" si="15"/>
        <v>0.9569222178049059</v>
      </c>
      <c r="K72" t="e">
        <f t="shared" si="6"/>
        <v>#NUM!</v>
      </c>
      <c r="L72">
        <f t="shared" si="7"/>
        <v>2.241924470386702</v>
      </c>
      <c r="M72">
        <f t="shared" si="8"/>
        <v>0.9396833552234208</v>
      </c>
      <c r="N72">
        <f t="shared" si="9"/>
        <v>2.614999999999999</v>
      </c>
      <c r="O72">
        <f t="shared" si="10"/>
        <v>0.8965950468535759</v>
      </c>
      <c r="P72">
        <f t="shared" si="11"/>
        <v>9.450966666666657</v>
      </c>
      <c r="Q72">
        <f t="shared" si="12"/>
        <v>1</v>
      </c>
      <c r="R72">
        <f t="shared" si="13"/>
        <v>0.9569222178049059</v>
      </c>
    </row>
    <row r="73" spans="1:18" ht="12.75">
      <c r="A73">
        <f t="shared" si="17"/>
        <v>-0.20775280104064542</v>
      </c>
      <c r="B73">
        <f t="shared" si="14"/>
        <v>0.6197937592184501</v>
      </c>
      <c r="C73" t="str">
        <f t="shared" si="0"/>
        <v>0,61979375921845j</v>
      </c>
      <c r="D73" s="1" t="str">
        <f t="shared" si="1"/>
        <v>0,599753108669663-0,291782704090498j</v>
      </c>
      <c r="E73">
        <f t="shared" si="2"/>
        <v>-3.5179525238945004</v>
      </c>
      <c r="F73">
        <f t="shared" si="3"/>
        <v>-25.943139165634552</v>
      </c>
      <c r="G73">
        <f t="shared" si="4"/>
        <v>0.599753108669663</v>
      </c>
      <c r="H73">
        <f t="shared" si="5"/>
        <v>-0.291782704090498</v>
      </c>
      <c r="I73">
        <f t="shared" si="16"/>
        <v>4.319999999999998</v>
      </c>
      <c r="J73">
        <f t="shared" si="15"/>
        <v>0.9611129303151051</v>
      </c>
      <c r="K73" t="e">
        <f t="shared" si="6"/>
        <v>#NUM!</v>
      </c>
      <c r="L73">
        <f t="shared" si="7"/>
        <v>2.286706852115823</v>
      </c>
      <c r="M73">
        <f t="shared" si="8"/>
        <v>0.9423374394809687</v>
      </c>
      <c r="N73">
        <f t="shared" si="9"/>
        <v>2.659999999999999</v>
      </c>
      <c r="O73">
        <f t="shared" si="10"/>
        <v>0.9020854263569251</v>
      </c>
      <c r="P73">
        <f t="shared" si="11"/>
        <v>9.767466666666659</v>
      </c>
      <c r="Q73">
        <f t="shared" si="12"/>
        <v>1</v>
      </c>
      <c r="R73">
        <f t="shared" si="13"/>
        <v>0.9611129303151051</v>
      </c>
    </row>
    <row r="74" spans="1:18" ht="12.75">
      <c r="A74">
        <f t="shared" si="17"/>
        <v>-0.1912476510623255</v>
      </c>
      <c r="B74">
        <f t="shared" si="14"/>
        <v>0.6438020406632994</v>
      </c>
      <c r="C74" t="str">
        <f t="shared" si="0"/>
        <v>0,643802040663299j</v>
      </c>
      <c r="D74" s="1" t="str">
        <f t="shared" si="1"/>
        <v>0,583253927873317-0,283384136384305j</v>
      </c>
      <c r="E74">
        <f t="shared" si="2"/>
        <v>-3.7624255866670886</v>
      </c>
      <c r="F74">
        <f t="shared" si="3"/>
        <v>-25.913611095194092</v>
      </c>
      <c r="G74">
        <f t="shared" si="4"/>
        <v>0.583253927873317</v>
      </c>
      <c r="H74">
        <f t="shared" si="5"/>
        <v>-0.283384136384305</v>
      </c>
      <c r="I74">
        <f t="shared" si="16"/>
        <v>4.4099999999999975</v>
      </c>
      <c r="J74">
        <f t="shared" si="15"/>
        <v>0.965027549854781</v>
      </c>
      <c r="K74" t="e">
        <f t="shared" si="6"/>
        <v>#NUM!</v>
      </c>
      <c r="L74">
        <f t="shared" si="7"/>
        <v>2.331513842023977</v>
      </c>
      <c r="M74">
        <f t="shared" si="8"/>
        <v>0.9448747373477573</v>
      </c>
      <c r="N74">
        <f t="shared" si="9"/>
        <v>2.7049999999999987</v>
      </c>
      <c r="O74">
        <f t="shared" si="10"/>
        <v>0.907316881900258</v>
      </c>
      <c r="P74">
        <f t="shared" si="11"/>
        <v>10.089366666666656</v>
      </c>
      <c r="Q74">
        <f t="shared" si="12"/>
        <v>1</v>
      </c>
      <c r="R74">
        <f t="shared" si="13"/>
        <v>0.965027549854781</v>
      </c>
    </row>
    <row r="75" spans="1:18" ht="12.75">
      <c r="A75">
        <f t="shared" si="17"/>
        <v>-0.17474250108400557</v>
      </c>
      <c r="B75">
        <f t="shared" si="14"/>
        <v>0.6687403049764207</v>
      </c>
      <c r="C75" t="str">
        <f t="shared" si="0"/>
        <v>0,668740304976421j</v>
      </c>
      <c r="D75" s="1" t="str">
        <f t="shared" si="1"/>
        <v>0,56735478008546-0,273667355160121j</v>
      </c>
      <c r="E75">
        <f t="shared" si="2"/>
        <v>-4.014444611313691</v>
      </c>
      <c r="F75">
        <f t="shared" si="3"/>
        <v>-25.750646851800003</v>
      </c>
      <c r="G75">
        <f t="shared" si="4"/>
        <v>0.56735478008546</v>
      </c>
      <c r="H75">
        <f t="shared" si="5"/>
        <v>-0.273667355160121</v>
      </c>
      <c r="I75">
        <f t="shared" si="16"/>
        <v>4.499999999999997</v>
      </c>
      <c r="J75">
        <f t="shared" si="15"/>
        <v>0.9686773860005791</v>
      </c>
      <c r="K75" t="e">
        <f t="shared" si="6"/>
        <v>#NUM!</v>
      </c>
      <c r="L75">
        <f t="shared" si="7"/>
        <v>2.376342657429026</v>
      </c>
      <c r="M75">
        <f t="shared" si="8"/>
        <v>0.9473003877190678</v>
      </c>
      <c r="N75">
        <f t="shared" si="9"/>
        <v>2.7499999999999987</v>
      </c>
      <c r="O75">
        <f t="shared" si="10"/>
        <v>0.9122985429231347</v>
      </c>
      <c r="P75">
        <f t="shared" si="11"/>
        <v>10.416666666666655</v>
      </c>
      <c r="Q75">
        <f t="shared" si="12"/>
        <v>1</v>
      </c>
      <c r="R75">
        <f t="shared" si="13"/>
        <v>0.9686773860005791</v>
      </c>
    </row>
    <row r="76" spans="1:18" ht="12.75">
      <c r="A76">
        <f t="shared" si="17"/>
        <v>-0.15823735110568565</v>
      </c>
      <c r="B76">
        <f t="shared" si="14"/>
        <v>0.6946445758997577</v>
      </c>
      <c r="C76" t="str">
        <f t="shared" si="0"/>
        <v>0,694644575899758j</v>
      </c>
      <c r="D76" s="1" t="str">
        <f t="shared" si="1"/>
        <v>0,552223806949657-0,262683140049994j</v>
      </c>
      <c r="E76">
        <f t="shared" si="2"/>
        <v>-4.271823221415111</v>
      </c>
      <c r="F76">
        <f t="shared" si="3"/>
        <v>-25.439610163356544</v>
      </c>
      <c r="G76">
        <f t="shared" si="4"/>
        <v>0.552223806949657</v>
      </c>
      <c r="H76">
        <f t="shared" si="5"/>
        <v>-0.262683140049994</v>
      </c>
      <c r="I76">
        <f t="shared" si="16"/>
        <v>4.589999999999997</v>
      </c>
      <c r="J76">
        <f t="shared" si="15"/>
        <v>0.9720738162126689</v>
      </c>
      <c r="K76" t="e">
        <f t="shared" si="6"/>
        <v>#NUM!</v>
      </c>
      <c r="L76">
        <f t="shared" si="7"/>
        <v>2.4211908303133134</v>
      </c>
      <c r="M76">
        <f t="shared" si="8"/>
        <v>0.9496193033658481</v>
      </c>
      <c r="N76">
        <f t="shared" si="9"/>
        <v>2.7949999999999986</v>
      </c>
      <c r="O76">
        <f t="shared" si="10"/>
        <v>0.9170395449431592</v>
      </c>
      <c r="P76">
        <f t="shared" si="11"/>
        <v>10.749366666666655</v>
      </c>
      <c r="Q76">
        <f t="shared" si="12"/>
        <v>1</v>
      </c>
      <c r="R76">
        <f t="shared" si="13"/>
        <v>0.9720738162126689</v>
      </c>
    </row>
    <row r="77" spans="1:18" ht="12.75">
      <c r="A77">
        <f t="shared" si="17"/>
        <v>-0.14173220112736573</v>
      </c>
      <c r="B77">
        <f t="shared" si="14"/>
        <v>0.7215522725880383</v>
      </c>
      <c r="C77" t="str">
        <f t="shared" si="0"/>
        <v>0,721552272588038j</v>
      </c>
      <c r="D77" s="1" t="str">
        <f t="shared" si="1"/>
        <v>0,538023936310291-0,250509698327091j</v>
      </c>
      <c r="E77">
        <f t="shared" si="2"/>
        <v>-4.531799886567106</v>
      </c>
      <c r="F77">
        <f t="shared" si="3"/>
        <v>-24.967190436185003</v>
      </c>
      <c r="G77">
        <f t="shared" si="4"/>
        <v>0.538023936310291</v>
      </c>
      <c r="H77">
        <f t="shared" si="5"/>
        <v>-0.250509698327091</v>
      </c>
      <c r="I77">
        <f t="shared" si="16"/>
        <v>4.679999999999997</v>
      </c>
      <c r="J77">
        <f t="shared" si="15"/>
        <v>0.975228220289426</v>
      </c>
      <c r="K77" t="e">
        <f t="shared" si="6"/>
        <v>#NUM!</v>
      </c>
      <c r="L77">
        <f t="shared" si="7"/>
        <v>2.4660561717415397</v>
      </c>
      <c r="M77">
        <f t="shared" si="8"/>
        <v>0.9518361808847534</v>
      </c>
      <c r="N77">
        <f t="shared" si="9"/>
        <v>2.8399999999999985</v>
      </c>
      <c r="O77">
        <f t="shared" si="10"/>
        <v>0.9215489828679495</v>
      </c>
      <c r="P77">
        <f t="shared" si="11"/>
        <v>11.087466666666653</v>
      </c>
      <c r="Q77">
        <f t="shared" si="12"/>
        <v>1</v>
      </c>
      <c r="R77">
        <f t="shared" si="13"/>
        <v>0.975228220289426</v>
      </c>
    </row>
    <row r="78" spans="1:18" ht="12.75">
      <c r="A78">
        <f t="shared" si="17"/>
        <v>-0.1252270511490458</v>
      </c>
      <c r="B78">
        <f t="shared" si="14"/>
        <v>0.7495022636613731</v>
      </c>
      <c r="C78" t="str">
        <f t="shared" si="0"/>
        <v>0,749502263661373j</v>
      </c>
      <c r="D78" s="1" t="str">
        <f t="shared" si="1"/>
        <v>0,524907361864633-0,237252071458621j</v>
      </c>
      <c r="E78">
        <f t="shared" si="2"/>
        <v>-4.791023046993288</v>
      </c>
      <c r="F78">
        <f t="shared" si="3"/>
        <v>-24.322419489798527</v>
      </c>
      <c r="G78">
        <f t="shared" si="4"/>
        <v>0.524907361864633</v>
      </c>
      <c r="H78">
        <f t="shared" si="5"/>
        <v>-0.237252071458621</v>
      </c>
      <c r="I78">
        <f t="shared" si="16"/>
        <v>4.769999999999997</v>
      </c>
      <c r="J78">
        <f t="shared" si="15"/>
        <v>0.9781519222220582</v>
      </c>
      <c r="K78" t="e">
        <f t="shared" si="6"/>
        <v>#NUM!</v>
      </c>
      <c r="L78">
        <f t="shared" si="7"/>
        <v>2.510936740302254</v>
      </c>
      <c r="M78">
        <f t="shared" si="8"/>
        <v>0.9539555102103593</v>
      </c>
      <c r="N78">
        <f t="shared" si="9"/>
        <v>2.8849999999999985</v>
      </c>
      <c r="O78">
        <f t="shared" si="10"/>
        <v>0.9258358708922565</v>
      </c>
      <c r="P78">
        <f t="shared" si="11"/>
        <v>11.430966666666654</v>
      </c>
      <c r="Q78">
        <f t="shared" si="12"/>
        <v>1</v>
      </c>
      <c r="R78">
        <f t="shared" si="13"/>
        <v>0.9781519222220582</v>
      </c>
    </row>
    <row r="79" spans="1:18" ht="12.75">
      <c r="A79">
        <f t="shared" si="17"/>
        <v>-0.1087219011707259</v>
      </c>
      <c r="B79">
        <f t="shared" si="14"/>
        <v>0.7785349233516292</v>
      </c>
      <c r="C79" t="str">
        <f t="shared" si="0"/>
        <v>0,778534923351629j</v>
      </c>
      <c r="D79" s="1" t="str">
        <f t="shared" si="1"/>
        <v>0,513010104366883-0,223040219107813j</v>
      </c>
      <c r="E79">
        <f t="shared" si="2"/>
        <v>-5.0455792583690275</v>
      </c>
      <c r="F79">
        <f t="shared" si="3"/>
        <v>-23.497846890502093</v>
      </c>
      <c r="G79">
        <f t="shared" si="4"/>
        <v>0.513010104366883</v>
      </c>
      <c r="H79">
        <f t="shared" si="5"/>
        <v>-0.223040219107813</v>
      </c>
      <c r="I79">
        <f t="shared" si="16"/>
        <v>4.859999999999997</v>
      </c>
      <c r="J79">
        <f t="shared" si="15"/>
        <v>0.9808561389081351</v>
      </c>
      <c r="K79" t="e">
        <f t="shared" si="6"/>
        <v>#NUM!</v>
      </c>
      <c r="L79">
        <f t="shared" si="7"/>
        <v>2.5558308141179658</v>
      </c>
      <c r="M79">
        <f t="shared" si="8"/>
        <v>0.9559815837088137</v>
      </c>
      <c r="N79">
        <f t="shared" si="9"/>
        <v>2.9299999999999984</v>
      </c>
      <c r="O79">
        <f t="shared" si="10"/>
        <v>0.9299091082814804</v>
      </c>
      <c r="P79">
        <f t="shared" si="11"/>
        <v>11.779866666666654</v>
      </c>
      <c r="Q79">
        <f t="shared" si="12"/>
        <v>1</v>
      </c>
      <c r="R79">
        <f t="shared" si="13"/>
        <v>0.9808561389081351</v>
      </c>
    </row>
    <row r="80" spans="1:18" ht="12.75">
      <c r="A80">
        <f t="shared" si="17"/>
        <v>-0.092216751192406</v>
      </c>
      <c r="B80">
        <f t="shared" si="14"/>
        <v>0.8086921898236883</v>
      </c>
      <c r="C80" t="str">
        <f t="shared" si="0"/>
        <v>0,808692189823688j</v>
      </c>
      <c r="D80" s="1" t="str">
        <f t="shared" si="1"/>
        <v>0,502447023015244-0,208025800260897j</v>
      </c>
      <c r="E80">
        <f t="shared" si="2"/>
        <v>-5.2910792903213855</v>
      </c>
      <c r="F80">
        <f t="shared" si="3"/>
        <v>-22.49079444160456</v>
      </c>
      <c r="G80">
        <f t="shared" si="4"/>
        <v>0.502447023015244</v>
      </c>
      <c r="H80">
        <f t="shared" si="5"/>
        <v>-0.208025800260897</v>
      </c>
      <c r="I80">
        <f t="shared" si="16"/>
        <v>4.949999999999997</v>
      </c>
      <c r="J80">
        <f t="shared" si="15"/>
        <v>0.9833519352092803</v>
      </c>
      <c r="K80" t="e">
        <f t="shared" si="6"/>
        <v>#NUM!</v>
      </c>
      <c r="L80">
        <f t="shared" si="7"/>
        <v>2.6007368660203367</v>
      </c>
      <c r="M80">
        <f t="shared" si="8"/>
        <v>0.9579185048713448</v>
      </c>
      <c r="N80">
        <f t="shared" si="9"/>
        <v>2.9749999999999983</v>
      </c>
      <c r="O80">
        <f t="shared" si="10"/>
        <v>0.9337774504087907</v>
      </c>
      <c r="P80">
        <f t="shared" si="11"/>
        <v>12.134166666666651</v>
      </c>
      <c r="Q80">
        <f t="shared" si="12"/>
        <v>1</v>
      </c>
      <c r="R80">
        <f t="shared" si="13"/>
        <v>0.9833519352092803</v>
      </c>
    </row>
    <row r="81" spans="1:18" ht="12.75">
      <c r="A81">
        <f t="shared" si="17"/>
        <v>-0.07571160121408609</v>
      </c>
      <c r="B81">
        <f t="shared" si="14"/>
        <v>0.8400176257558295</v>
      </c>
      <c r="C81" t="str">
        <f t="shared" si="0"/>
        <v>0,84001762575583j</v>
      </c>
      <c r="D81" s="1" t="str">
        <f t="shared" si="1"/>
        <v>0,493307635815301-0,19237778819728j</v>
      </c>
      <c r="E81">
        <f t="shared" si="2"/>
        <v>-5.522814129691993</v>
      </c>
      <c r="F81">
        <f t="shared" si="3"/>
        <v>-21.304554725632382</v>
      </c>
      <c r="G81">
        <f t="shared" si="4"/>
        <v>0.493307635815301</v>
      </c>
      <c r="H81">
        <f t="shared" si="5"/>
        <v>-0.19237778819728</v>
      </c>
      <c r="I81">
        <f t="shared" si="16"/>
        <v>5.0399999999999965</v>
      </c>
      <c r="J81">
        <f t="shared" si="15"/>
        <v>0.9856501848642191</v>
      </c>
      <c r="K81" t="e">
        <f t="shared" si="6"/>
        <v>#NUM!</v>
      </c>
      <c r="L81">
        <f t="shared" si="7"/>
        <v>2.645653541532559</v>
      </c>
      <c r="M81">
        <f t="shared" si="8"/>
        <v>0.9597701966252337</v>
      </c>
      <c r="N81">
        <f t="shared" si="9"/>
        <v>3.0199999999999982</v>
      </c>
      <c r="O81">
        <f t="shared" si="10"/>
        <v>0.9374494844731706</v>
      </c>
      <c r="P81">
        <f t="shared" si="11"/>
        <v>12.493866666666651</v>
      </c>
      <c r="Q81">
        <f t="shared" si="12"/>
        <v>1</v>
      </c>
      <c r="R81">
        <f t="shared" si="13"/>
        <v>0.9856501848642191</v>
      </c>
    </row>
    <row r="82" spans="1:18" ht="12.75">
      <c r="A82">
        <f t="shared" si="17"/>
        <v>-0.05920645123576618</v>
      </c>
      <c r="B82">
        <f t="shared" si="14"/>
        <v>0.872556481266751</v>
      </c>
      <c r="C82" t="str">
        <f t="shared" si="0"/>
        <v>0,872556481266751j</v>
      </c>
      <c r="D82" s="1" t="str">
        <f t="shared" si="1"/>
        <v>0,485653056413359-0,176277166644032j</v>
      </c>
      <c r="E82">
        <f t="shared" si="2"/>
        <v>-5.73598496143145</v>
      </c>
      <c r="F82">
        <f t="shared" si="3"/>
        <v>-19.94934474528449</v>
      </c>
      <c r="G82">
        <f t="shared" si="4"/>
        <v>0.485653056413359</v>
      </c>
      <c r="H82">
        <f t="shared" si="5"/>
        <v>-0.176277166644032</v>
      </c>
      <c r="I82">
        <f t="shared" si="16"/>
        <v>5.129999999999996</v>
      </c>
      <c r="J82">
        <f t="shared" si="15"/>
        <v>0.987761536793867</v>
      </c>
      <c r="K82" t="e">
        <f t="shared" si="6"/>
        <v>#NUM!</v>
      </c>
      <c r="L82">
        <f t="shared" si="7"/>
        <v>2.6905796393414696</v>
      </c>
      <c r="M82">
        <f t="shared" si="8"/>
        <v>0.9615404092790827</v>
      </c>
      <c r="N82">
        <f t="shared" si="9"/>
        <v>3.064999999999998</v>
      </c>
      <c r="O82">
        <f t="shared" si="10"/>
        <v>0.9409336093804898</v>
      </c>
      <c r="P82">
        <f t="shared" si="11"/>
        <v>12.858966666666651</v>
      </c>
      <c r="Q82">
        <f t="shared" si="12"/>
        <v>1</v>
      </c>
      <c r="R82">
        <f t="shared" si="13"/>
        <v>0.987761536793867</v>
      </c>
    </row>
    <row r="83" spans="1:18" ht="12.75">
      <c r="A83">
        <f t="shared" si="17"/>
        <v>-0.04270130125744627</v>
      </c>
      <c r="B83">
        <f t="shared" si="14"/>
        <v>0.9063557592801265</v>
      </c>
      <c r="C83" t="str">
        <f t="shared" si="0"/>
        <v>0,906355759280126j</v>
      </c>
      <c r="D83" s="1" t="str">
        <f t="shared" si="1"/>
        <v>0,479514266439985-0,159911042635719j</v>
      </c>
      <c r="E83">
        <f t="shared" si="2"/>
        <v>-5.925997922484703</v>
      </c>
      <c r="F83">
        <f t="shared" si="3"/>
        <v>-18.44279380283916</v>
      </c>
      <c r="G83">
        <f t="shared" si="4"/>
        <v>0.479514266439985</v>
      </c>
      <c r="H83">
        <f t="shared" si="5"/>
        <v>-0.159911042635719</v>
      </c>
      <c r="I83">
        <f t="shared" si="16"/>
        <v>5.219999999999996</v>
      </c>
      <c r="J83">
        <f t="shared" si="15"/>
        <v>0.9896963863601154</v>
      </c>
      <c r="K83" t="e">
        <f t="shared" si="6"/>
        <v>#NUM!</v>
      </c>
      <c r="L83">
        <f t="shared" si="7"/>
        <v>2.7355140939778746</v>
      </c>
      <c r="M83">
        <f t="shared" si="8"/>
        <v>0.9632327281184714</v>
      </c>
      <c r="N83">
        <f t="shared" si="9"/>
        <v>3.109999999999998</v>
      </c>
      <c r="O83">
        <f t="shared" si="10"/>
        <v>0.944238019319592</v>
      </c>
      <c r="P83">
        <f t="shared" si="11"/>
        <v>13.22946666666665</v>
      </c>
      <c r="Q83">
        <f t="shared" si="12"/>
        <v>1</v>
      </c>
      <c r="R83">
        <f t="shared" si="13"/>
        <v>0.9896963863601154</v>
      </c>
    </row>
    <row r="84" spans="1:18" ht="12.75">
      <c r="A84">
        <f t="shared" si="17"/>
        <v>-0.026196151279126362</v>
      </c>
      <c r="B84">
        <f t="shared" si="14"/>
        <v>0.9414642834211185</v>
      </c>
      <c r="C84" t="str">
        <f t="shared" si="0"/>
        <v>0,941464283421119j</v>
      </c>
      <c r="D84" s="1" t="str">
        <f t="shared" si="1"/>
        <v>0,474891827688652-0,14346656418093j</v>
      </c>
      <c r="E84">
        <f t="shared" si="2"/>
        <v>-6.088797339466906</v>
      </c>
      <c r="F84">
        <f t="shared" si="3"/>
        <v>-16.809759407261282</v>
      </c>
      <c r="G84">
        <f t="shared" si="4"/>
        <v>0.474891827688652</v>
      </c>
      <c r="H84">
        <f t="shared" si="5"/>
        <v>-0.14346656418093</v>
      </c>
      <c r="I84">
        <f t="shared" si="16"/>
        <v>5.309999999999996</v>
      </c>
      <c r="J84">
        <f t="shared" si="15"/>
        <v>0.9914648511643338</v>
      </c>
      <c r="K84" t="e">
        <f t="shared" si="6"/>
        <v>#NUM!</v>
      </c>
      <c r="L84">
        <f t="shared" si="7"/>
        <v>2.78045596045537</v>
      </c>
      <c r="M84">
        <f t="shared" si="8"/>
        <v>0.9648505806673857</v>
      </c>
      <c r="N84">
        <f t="shared" si="9"/>
        <v>3.154999999999998</v>
      </c>
      <c r="O84">
        <f t="shared" si="10"/>
        <v>0.9473706906108089</v>
      </c>
      <c r="P84">
        <f t="shared" si="11"/>
        <v>13.60536666666665</v>
      </c>
      <c r="Q84">
        <f t="shared" si="12"/>
        <v>1</v>
      </c>
      <c r="R84">
        <f t="shared" si="13"/>
        <v>0.9914648511643338</v>
      </c>
    </row>
    <row r="85" spans="1:18" ht="12.75">
      <c r="A85">
        <f t="shared" si="17"/>
        <v>-0.009691001300806454</v>
      </c>
      <c r="B85">
        <f t="shared" si="14"/>
        <v>0.9779327685429267</v>
      </c>
      <c r="C85" t="str">
        <f t="shared" si="0"/>
        <v>0,977932768542927j</v>
      </c>
      <c r="D85" s="1" t="str">
        <f t="shared" si="1"/>
        <v>0,471757013059598-0,127125040313541j</v>
      </c>
      <c r="E85">
        <f t="shared" si="2"/>
        <v>-6.221194623899471</v>
      </c>
      <c r="F85">
        <f t="shared" si="3"/>
        <v>-15.081344677189007</v>
      </c>
      <c r="G85">
        <f t="shared" si="4"/>
        <v>0.471757013059598</v>
      </c>
      <c r="H85">
        <f t="shared" si="5"/>
        <v>-0.127125040313541</v>
      </c>
      <c r="I85">
        <f t="shared" si="16"/>
        <v>5.399999999999996</v>
      </c>
      <c r="J85">
        <f t="shared" si="15"/>
        <v>0.9930767509953399</v>
      </c>
      <c r="K85" t="e">
        <f t="shared" si="6"/>
        <v>#NUM!</v>
      </c>
      <c r="L85">
        <f t="shared" si="7"/>
        <v>2.825404400646202</v>
      </c>
      <c r="M85">
        <f t="shared" si="8"/>
        <v>0.966397243630125</v>
      </c>
      <c r="N85">
        <f t="shared" si="9"/>
        <v>3.199999999999998</v>
      </c>
      <c r="O85">
        <f t="shared" si="10"/>
        <v>0.9503393714456425</v>
      </c>
      <c r="P85">
        <f t="shared" si="11"/>
        <v>13.986666666666649</v>
      </c>
      <c r="Q85">
        <f t="shared" si="12"/>
        <v>1</v>
      </c>
      <c r="R85">
        <f t="shared" si="13"/>
        <v>0.9930767509953399</v>
      </c>
    </row>
    <row r="86" spans="1:18" ht="12.75">
      <c r="A86">
        <f t="shared" si="17"/>
        <v>0.006814148677513454</v>
      </c>
      <c r="B86">
        <f t="shared" si="14"/>
        <v>1.0158138939852435</v>
      </c>
      <c r="C86" t="str">
        <f t="shared" si="0"/>
        <v>1,01581389398524j</v>
      </c>
      <c r="D86" s="1" t="str">
        <f t="shared" si="1"/>
        <v>0,470054216344973-0,111056627169918j</v>
      </c>
      <c r="E86">
        <f t="shared" si="2"/>
        <v>-6.321140400012586</v>
      </c>
      <c r="F86">
        <f t="shared" si="3"/>
        <v>-13.293133255742628</v>
      </c>
      <c r="G86">
        <f t="shared" si="4"/>
        <v>0.470054216344973</v>
      </c>
      <c r="H86">
        <f t="shared" si="5"/>
        <v>-0.111056627169918</v>
      </c>
      <c r="I86">
        <f t="shared" si="16"/>
        <v>5.489999999999996</v>
      </c>
      <c r="J86">
        <f t="shared" si="15"/>
        <v>0.9945415915596045</v>
      </c>
      <c r="K86" t="e">
        <f t="shared" si="6"/>
        <v>#NUM!</v>
      </c>
      <c r="L86">
        <f t="shared" si="7"/>
        <v>2.870358671197738</v>
      </c>
      <c r="M86">
        <f t="shared" si="8"/>
        <v>0.9678758495277484</v>
      </c>
      <c r="N86">
        <f t="shared" si="9"/>
        <v>3.244999999999998</v>
      </c>
      <c r="O86">
        <f t="shared" si="10"/>
        <v>0.953151574173953</v>
      </c>
      <c r="P86">
        <f t="shared" si="11"/>
        <v>14.373366666666648</v>
      </c>
      <c r="Q86">
        <f t="shared" si="12"/>
        <v>1</v>
      </c>
      <c r="R86">
        <f t="shared" si="13"/>
        <v>0.9945415915596045</v>
      </c>
    </row>
    <row r="87" spans="1:18" ht="12.75">
      <c r="A87">
        <f t="shared" si="17"/>
        <v>0.023319298655833362</v>
      </c>
      <c r="B87">
        <f t="shared" si="14"/>
        <v>1.0551623796704475</v>
      </c>
      <c r="C87" t="str">
        <f t="shared" si="0"/>
        <v>1,05516237967045j</v>
      </c>
      <c r="D87" s="1" t="str">
        <f t="shared" si="1"/>
        <v>0,469704404078741-9,5415873136409E-002j</v>
      </c>
      <c r="E87">
        <f t="shared" si="2"/>
        <v>-6.38789062757448</v>
      </c>
      <c r="F87">
        <f t="shared" si="3"/>
        <v>-11.48283084940001</v>
      </c>
      <c r="G87">
        <f t="shared" si="4"/>
        <v>0.469704404078741</v>
      </c>
      <c r="H87">
        <f t="shared" si="5"/>
        <v>-0.095415873136409</v>
      </c>
      <c r="I87">
        <f t="shared" si="16"/>
        <v>5.579999999999996</v>
      </c>
      <c r="J87">
        <f t="shared" si="15"/>
        <v>0.9958685516487529</v>
      </c>
      <c r="K87" t="e">
        <f t="shared" si="6"/>
        <v>#NUM!</v>
      </c>
      <c r="L87">
        <f t="shared" si="7"/>
        <v>2.9153181128153354</v>
      </c>
      <c r="M87">
        <f t="shared" si="8"/>
        <v>0.9692893930424998</v>
      </c>
      <c r="N87">
        <f t="shared" si="9"/>
        <v>3.289999999999998</v>
      </c>
      <c r="O87">
        <f t="shared" si="10"/>
        <v>0.9558145698291802</v>
      </c>
      <c r="P87">
        <f t="shared" si="11"/>
        <v>14.765466666666647</v>
      </c>
      <c r="Q87">
        <f t="shared" si="12"/>
        <v>1</v>
      </c>
      <c r="R87">
        <f t="shared" si="13"/>
        <v>0.9958685516487529</v>
      </c>
    </row>
    <row r="88" spans="1:18" ht="12.75">
      <c r="A88">
        <f t="shared" si="17"/>
        <v>0.03982444863415327</v>
      </c>
      <c r="B88">
        <f t="shared" si="14"/>
        <v>1.0960350651474504</v>
      </c>
      <c r="C88" t="str">
        <f t="shared" si="0"/>
        <v>1,09603506514745j</v>
      </c>
      <c r="D88" s="1" t="str">
        <f t="shared" si="1"/>
        <v>0,470609308679438-8,03383209551342E-002j</v>
      </c>
      <c r="E88">
        <f t="shared" si="2"/>
        <v>-6.422035259681885</v>
      </c>
      <c r="F88">
        <f t="shared" si="3"/>
        <v>-9.68764972042315</v>
      </c>
      <c r="G88">
        <f t="shared" si="4"/>
        <v>0.470609308679438</v>
      </c>
      <c r="H88">
        <f t="shared" si="5"/>
        <v>-0.0803383209551342</v>
      </c>
      <c r="I88">
        <f t="shared" si="16"/>
        <v>5.6699999999999955</v>
      </c>
      <c r="J88">
        <f t="shared" si="15"/>
        <v>0.9970664734209432</v>
      </c>
      <c r="K88" t="e">
        <f t="shared" si="6"/>
        <v>#NUM!</v>
      </c>
      <c r="L88">
        <f t="shared" si="7"/>
        <v>2.9602821407571023</v>
      </c>
      <c r="M88">
        <f t="shared" si="8"/>
        <v>0.9706407370830638</v>
      </c>
      <c r="N88">
        <f t="shared" si="9"/>
        <v>3.3349999999999977</v>
      </c>
      <c r="O88">
        <f t="shared" si="10"/>
        <v>0.9583353846131824</v>
      </c>
      <c r="P88">
        <f t="shared" si="11"/>
        <v>15.162966666666646</v>
      </c>
      <c r="Q88">
        <f t="shared" si="12"/>
        <v>1</v>
      </c>
      <c r="R88">
        <f t="shared" si="13"/>
        <v>0.9970664734209432</v>
      </c>
    </row>
    <row r="89" spans="1:18" ht="12.75">
      <c r="A89">
        <f t="shared" si="17"/>
        <v>0.05632959861247318</v>
      </c>
      <c r="B89">
        <f t="shared" si="14"/>
        <v>1.1384909916973804</v>
      </c>
      <c r="C89" t="str">
        <f aca="true" t="shared" si="18" ref="C89:C152">_XLL.KOMPLEXE(0,B89,"j")</f>
        <v>1,13849099169738j</v>
      </c>
      <c r="D89" s="1" t="str">
        <f aca="true" t="shared" si="19" ref="D89:D152">IMDIV(_XLL.IMSUMME(_XLL.IMSUMME(_XLL.IMPRODUKT($A$1,(_XLL.IMAPOTENZ(C89,2))),_XLL.IMPRODUKT($A$2,C89)),$A$3),_XLL.IMSUMME(_XLL.IMSUMME(_XLL.IMPRODUKT($A$4,(_XLL.IMAPOTENZ(C89,2))),_XLL.IMPRODUKT($A$5,C89)),$A$6))</f>
        <v>0,472656035634447-6,59382596548552E-002j</v>
      </c>
      <c r="E89">
        <f aca="true" t="shared" si="20" ref="E89:E152">20*LOG10(IMABS(D89))</f>
        <v>-6.425385974575759</v>
      </c>
      <c r="F89">
        <f aca="true" t="shared" si="21" ref="F89:F152">IMARGUMENT(D89)*180/PI()</f>
        <v>-7.941837406343571</v>
      </c>
      <c r="G89">
        <f aca="true" t="shared" si="22" ref="G89:G152">_XLL.IMREALTEIL(D89)</f>
        <v>0.472656035634447</v>
      </c>
      <c r="H89">
        <f aca="true" t="shared" si="23" ref="H89:H152">_XLL.IMAGINÄRTEIL(D89)</f>
        <v>-0.0659382596548552</v>
      </c>
      <c r="I89">
        <f t="shared" si="16"/>
        <v>5.759999999999995</v>
      </c>
      <c r="J89">
        <f t="shared" si="15"/>
        <v>0.9981438554934385</v>
      </c>
      <c r="K89" t="e">
        <f aca="true" t="shared" si="24" ref="K89:K152">c/f+(((-e*a)/(2*d)+b-(e*c)/(2*f))/SQRT(e^2-4*d*f)+a/(2*d)-c/(2*f))*EXP(1/(2*d)*(-e+SQRT(e^2-4*d*f))*I89)+(((e*a)/(2*d)-b+(e*c)/(2*f))/SQRT(e^2-4*d*f)+a/(2*d)-c/(2*f))*EXP(1/(2*d)*(-e-SQRT(e^2-4*d*f))*I89)</f>
        <v>#NUM!</v>
      </c>
      <c r="L89">
        <f aca="true" t="shared" si="25" ref="L89:L152">b/e-(d*c)/e^2+(c/e)*I89+(a/d-b/e+(d*c)/e^2)*EXP((-e/d)*I89)</f>
        <v>3.0052502364035045</v>
      </c>
      <c r="M89">
        <f aca="true" t="shared" si="26" ref="M89:M152">c/f+(b/e-c/f)*EXP((-f/e)*I89)</f>
        <v>0.9719326185829331</v>
      </c>
      <c r="N89">
        <f aca="true" t="shared" si="27" ref="N89:N152">b/e+(c/e)*I89</f>
        <v>3.3799999999999977</v>
      </c>
      <c r="O89">
        <f aca="true" t="shared" si="28" ref="O89:O152">c/f+(a/d-c/f)*EXP(-(SQRT(f/d))*I89)+(b/d-a/d*SQRT(f/d)-c/(SQRT(d*f)))*I89*EXP(-(SQRT(f/d))*I89)</f>
        <v>0.9607207980905017</v>
      </c>
      <c r="P89">
        <f aca="true" t="shared" si="29" ref="P89:P152">a/d+(b/d)*I89+(c/(2*d))*(I89)^2</f>
        <v>15.565866666666647</v>
      </c>
      <c r="Q89">
        <f aca="true" t="shared" si="30" ref="Q89:Q152">c/f</f>
        <v>1</v>
      </c>
      <c r="R89">
        <f aca="true" t="shared" si="31" ref="R89:R152">2*b*EXP((-e*I89)/(2*d))*(SIN((I89*SQRT(4*f*d-e^2))/(2*d))/SQRT(4*f*d-e^2))-e*c*EXP((-e*I89)/(2*d))*(SIN((I89*SQRT(4*f*d-e^2))/(2*d))/(f*SQRT(4*f*d-e^2)))-a*(e/d)*EXP((-e*I89)/(2*d))*(SIN((I89*SQRT(4*f*d-e^2))/(2*d))/SQRT(4*f*d-e^2))+a*EXP((-e*I89)/(2*d))*(COS((I89*SQRT(4*f*d-e^2))/(2*d))/d)-c*EXP((-e*I89)/(2*d))*(COS((I89*SQRT(4*f*d-e^2))/(2*d))/f)+c/f</f>
        <v>0.9981438554934385</v>
      </c>
    </row>
    <row r="90" spans="1:18" ht="12.75">
      <c r="A90">
        <f t="shared" si="17"/>
        <v>0.07283474859079309</v>
      </c>
      <c r="B90">
        <f aca="true" t="shared" si="32" ref="B90:B153">10^A90</f>
        <v>1.1825914876197063</v>
      </c>
      <c r="C90" t="str">
        <f t="shared" si="18"/>
        <v>1,18259148761971j</v>
      </c>
      <c r="D90" s="1" t="str">
        <f t="shared" si="19"/>
        <v>0,475721766891068-5,23076185866902E-002j</v>
      </c>
      <c r="E90">
        <f t="shared" si="20"/>
        <v>-6.4007484898325835</v>
      </c>
      <c r="F90">
        <f t="shared" si="21"/>
        <v>-6.274707164556254</v>
      </c>
      <c r="G90">
        <f t="shared" si="22"/>
        <v>0.475721766891068</v>
      </c>
      <c r="H90">
        <f t="shared" si="23"/>
        <v>-0.0523076185866902</v>
      </c>
      <c r="I90">
        <f t="shared" si="16"/>
        <v>5.849999999999995</v>
      </c>
      <c r="J90">
        <f aca="true" t="shared" si="33" ref="J90:J153">IF($I$4="1a",$K90,IF($I$4="1b",$L90,IF($I$4="2b",$P90,IF($I$4="3",$R90,IF($I$4="2a",$O90,IF($I$4="1c",$M90,IF($I$4="1d",$N90,IF($I$4="2c",$Q90,""))))))))</f>
        <v>0.9991088485636173</v>
      </c>
      <c r="K90" t="e">
        <f t="shared" si="24"/>
        <v>#NUM!</v>
      </c>
      <c r="L90">
        <f t="shared" si="25"/>
        <v>3.050221939780278</v>
      </c>
      <c r="M90">
        <f t="shared" si="26"/>
        <v>0.9731676540436349</v>
      </c>
      <c r="N90">
        <f t="shared" si="27"/>
        <v>3.4249999999999976</v>
      </c>
      <c r="O90">
        <f t="shared" si="28"/>
        <v>0.9629773428674732</v>
      </c>
      <c r="P90">
        <f t="shared" si="29"/>
        <v>15.974166666666644</v>
      </c>
      <c r="Q90">
        <f t="shared" si="30"/>
        <v>1</v>
      </c>
      <c r="R90">
        <f t="shared" si="31"/>
        <v>0.9991088485636173</v>
      </c>
    </row>
    <row r="91" spans="1:18" ht="12.75">
      <c r="A91">
        <f t="shared" si="17"/>
        <v>0.089339898569113</v>
      </c>
      <c r="B91">
        <f t="shared" si="32"/>
        <v>1.228400256821995</v>
      </c>
      <c r="C91" t="str">
        <f t="shared" si="18"/>
        <v>1,22840025682199j</v>
      </c>
      <c r="D91" s="1" t="str">
        <f t="shared" si="19"/>
        <v>0,479678281278491-3,95159111292294E-002j</v>
      </c>
      <c r="E91">
        <f t="shared" si="20"/>
        <v>-6.351625196488483</v>
      </c>
      <c r="F91">
        <f t="shared" si="21"/>
        <v>-4.709393852296778</v>
      </c>
      <c r="G91">
        <f t="shared" si="22"/>
        <v>0.479678281278491</v>
      </c>
      <c r="H91">
        <f t="shared" si="23"/>
        <v>-0.0395159111292294</v>
      </c>
      <c r="I91">
        <f aca="true" t="shared" si="34" ref="I91:I154">I90+$A$22</f>
        <v>5.939999999999995</v>
      </c>
      <c r="J91">
        <f t="shared" si="33"/>
        <v>0.9999692532947789</v>
      </c>
      <c r="K91" t="e">
        <f t="shared" si="24"/>
        <v>#NUM!</v>
      </c>
      <c r="L91">
        <f t="shared" si="25"/>
        <v>3.095196842926849</v>
      </c>
      <c r="M91">
        <f t="shared" si="26"/>
        <v>0.9743483448340404</v>
      </c>
      <c r="N91">
        <f t="shared" si="27"/>
        <v>3.4699999999999975</v>
      </c>
      <c r="O91">
        <f t="shared" si="28"/>
        <v>0.9651113055548415</v>
      </c>
      <c r="P91">
        <f t="shared" si="29"/>
        <v>16.387866666666646</v>
      </c>
      <c r="Q91">
        <f t="shared" si="30"/>
        <v>1</v>
      </c>
      <c r="R91">
        <f t="shared" si="31"/>
        <v>0.9999692532947789</v>
      </c>
    </row>
    <row r="92" spans="1:18" ht="12.75">
      <c r="A92">
        <f aca="true" t="shared" si="35" ref="A92:A155">A91+$A$21</f>
        <v>0.1058450485474329</v>
      </c>
      <c r="B92">
        <f t="shared" si="32"/>
        <v>1.275983470841278</v>
      </c>
      <c r="C92" t="str">
        <f t="shared" si="18"/>
        <v>1,27598347084128j</v>
      </c>
      <c r="D92" s="1" t="str">
        <f t="shared" si="19"/>
        <v>0,484396071040826-2,7611073912579E-002j</v>
      </c>
      <c r="E92">
        <f t="shared" si="20"/>
        <v>-6.281899899553237</v>
      </c>
      <c r="F92">
        <f t="shared" si="21"/>
        <v>-3.262388083406608</v>
      </c>
      <c r="G92">
        <f t="shared" si="22"/>
        <v>0.484396071040826</v>
      </c>
      <c r="H92">
        <f t="shared" si="23"/>
        <v>-0.027611073912579</v>
      </c>
      <c r="I92">
        <f t="shared" si="34"/>
        <v>6.029999999999995</v>
      </c>
      <c r="J92">
        <f t="shared" si="33"/>
        <v>1.0007325202213981</v>
      </c>
      <c r="K92" t="e">
        <f t="shared" si="24"/>
        <v>#NUM!</v>
      </c>
      <c r="L92">
        <f t="shared" si="25"/>
        <v>3.140174584014645</v>
      </c>
      <c r="M92">
        <f t="shared" si="26"/>
        <v>0.9754770822564915</v>
      </c>
      <c r="N92">
        <f t="shared" si="27"/>
        <v>3.5149999999999975</v>
      </c>
      <c r="O92">
        <f t="shared" si="28"/>
        <v>0.967128728833626</v>
      </c>
      <c r="P92">
        <f t="shared" si="29"/>
        <v>16.806966666666643</v>
      </c>
      <c r="Q92">
        <f t="shared" si="30"/>
        <v>1</v>
      </c>
      <c r="R92">
        <f t="shared" si="31"/>
        <v>1.0007325202213981</v>
      </c>
    </row>
    <row r="93" spans="1:18" ht="12.75">
      <c r="A93">
        <f t="shared" si="35"/>
        <v>0.12235019852575281</v>
      </c>
      <c r="B93">
        <f t="shared" si="32"/>
        <v>1.3254098644299488</v>
      </c>
      <c r="C93" t="str">
        <f t="shared" si="18"/>
        <v>1,32540986442995j</v>
      </c>
      <c r="D93" s="1" t="str">
        <f t="shared" si="19"/>
        <v>0,489747900989506-1,66210112079116E-002j</v>
      </c>
      <c r="E93">
        <f t="shared" si="20"/>
        <v>-6.195549092784928</v>
      </c>
      <c r="F93">
        <f t="shared" si="21"/>
        <v>-1.9437519286419962</v>
      </c>
      <c r="G93">
        <f t="shared" si="22"/>
        <v>0.489747900989506</v>
      </c>
      <c r="H93">
        <f t="shared" si="23"/>
        <v>-0.0166210112079116</v>
      </c>
      <c r="I93">
        <f t="shared" si="34"/>
        <v>6.119999999999995</v>
      </c>
      <c r="J93">
        <f t="shared" si="33"/>
        <v>1.0014057514459493</v>
      </c>
      <c r="K93" t="e">
        <f t="shared" si="24"/>
        <v>#NUM!</v>
      </c>
      <c r="L93">
        <f t="shared" si="25"/>
        <v>3.1851548421305127</v>
      </c>
      <c r="M93">
        <f t="shared" si="26"/>
        <v>0.9765561523900057</v>
      </c>
      <c r="N93">
        <f t="shared" si="27"/>
        <v>3.5599999999999974</v>
      </c>
      <c r="O93">
        <f t="shared" si="28"/>
        <v>0.9690354144630696</v>
      </c>
      <c r="P93">
        <f t="shared" si="29"/>
        <v>17.23146666666664</v>
      </c>
      <c r="Q93">
        <f t="shared" si="30"/>
        <v>1</v>
      </c>
      <c r="R93">
        <f t="shared" si="31"/>
        <v>1.0014057514459493</v>
      </c>
    </row>
    <row r="94" spans="1:18" ht="12.75">
      <c r="A94">
        <f t="shared" si="35"/>
        <v>0.13885534850407272</v>
      </c>
      <c r="B94">
        <f t="shared" si="32"/>
        <v>1.3767508348442672</v>
      </c>
      <c r="C94" t="str">
        <f t="shared" si="18"/>
        <v>1,37675083484427j</v>
      </c>
      <c r="D94" s="1" t="str">
        <f t="shared" si="19"/>
        <v>0,49561172403397-6,55564197551351E-003j</v>
      </c>
      <c r="E94">
        <f t="shared" si="20"/>
        <v>-6.0964087827301</v>
      </c>
      <c r="F94">
        <f t="shared" si="21"/>
        <v>-0.757828548517755</v>
      </c>
      <c r="G94">
        <f t="shared" si="22"/>
        <v>0.49561172403397</v>
      </c>
      <c r="H94">
        <f t="shared" si="23"/>
        <v>-0.00655564197551351</v>
      </c>
      <c r="I94">
        <f t="shared" si="34"/>
        <v>6.209999999999995</v>
      </c>
      <c r="J94">
        <f t="shared" si="33"/>
        <v>1.0019957039160825</v>
      </c>
      <c r="K94" t="e">
        <f t="shared" si="24"/>
        <v>#NUM!</v>
      </c>
      <c r="L94">
        <f t="shared" si="25"/>
        <v>3.230137332650016</v>
      </c>
      <c r="M94">
        <f t="shared" si="26"/>
        <v>0.9775877407203665</v>
      </c>
      <c r="N94">
        <f t="shared" si="27"/>
        <v>3.6049999999999973</v>
      </c>
      <c r="O94">
        <f t="shared" si="28"/>
        <v>0.9708369270868112</v>
      </c>
      <c r="P94">
        <f t="shared" si="29"/>
        <v>17.661366666666638</v>
      </c>
      <c r="Q94">
        <f t="shared" si="30"/>
        <v>1</v>
      </c>
      <c r="R94">
        <f t="shared" si="31"/>
        <v>1.0019957039160825</v>
      </c>
    </row>
    <row r="95" spans="1:18" ht="12.75">
      <c r="A95">
        <f t="shared" si="35"/>
        <v>0.15536049848239264</v>
      </c>
      <c r="B95">
        <f t="shared" si="32"/>
        <v>1.430080544978897</v>
      </c>
      <c r="C95" t="str">
        <f t="shared" si="18"/>
        <v>1,4300805449789j</v>
      </c>
      <c r="D95" s="1" t="str">
        <f t="shared" si="19"/>
        <v>0,501872926833619+2,59074526703302E-003j</v>
      </c>
      <c r="E95">
        <f t="shared" si="20"/>
        <v>-5.988008899133533</v>
      </c>
      <c r="F95">
        <f t="shared" si="21"/>
        <v>0.2957670022733751</v>
      </c>
      <c r="G95">
        <f t="shared" si="22"/>
        <v>0.501872926833619</v>
      </c>
      <c r="H95">
        <f t="shared" si="23"/>
        <v>0.00259074526703302</v>
      </c>
      <c r="I95">
        <f t="shared" si="34"/>
        <v>6.2999999999999945</v>
      </c>
      <c r="J95">
        <f t="shared" si="33"/>
        <v>1.0025087940867745</v>
      </c>
      <c r="K95" t="e">
        <f t="shared" si="24"/>
        <v>#NUM!</v>
      </c>
      <c r="L95">
        <f t="shared" si="25"/>
        <v>3.2751218031339273</v>
      </c>
      <c r="M95">
        <f t="shared" si="26"/>
        <v>0.9785739365664798</v>
      </c>
      <c r="N95">
        <f t="shared" si="27"/>
        <v>3.6499999999999972</v>
      </c>
      <c r="O95">
        <f t="shared" si="28"/>
        <v>0.9725385987090728</v>
      </c>
      <c r="P95">
        <f t="shared" si="29"/>
        <v>18.09666666666664</v>
      </c>
      <c r="Q95">
        <f t="shared" si="30"/>
        <v>1</v>
      </c>
      <c r="R95">
        <f t="shared" si="31"/>
        <v>1.0025087940867745</v>
      </c>
    </row>
    <row r="96" spans="1:18" ht="12.75">
      <c r="A96">
        <f t="shared" si="35"/>
        <v>0.17186564846071256</v>
      </c>
      <c r="B96">
        <f t="shared" si="32"/>
        <v>1.485476030496452</v>
      </c>
      <c r="C96" t="str">
        <f t="shared" si="18"/>
        <v>1,48547603049645j</v>
      </c>
      <c r="D96" s="1" t="str">
        <f t="shared" si="19"/>
        <v>0,508425927667577+1,0837002727704E-002j</v>
      </c>
      <c r="E96">
        <f t="shared" si="20"/>
        <v>-5.873473562045075</v>
      </c>
      <c r="F96">
        <f t="shared" si="21"/>
        <v>1.2210638348083014</v>
      </c>
      <c r="G96">
        <f t="shared" si="22"/>
        <v>0.508425927667577</v>
      </c>
      <c r="H96">
        <f t="shared" si="23"/>
        <v>0.010837002727704</v>
      </c>
      <c r="I96">
        <f t="shared" si="34"/>
        <v>6.389999999999994</v>
      </c>
      <c r="J96">
        <f t="shared" si="33"/>
        <v>1.0029511037871317</v>
      </c>
      <c r="K96" t="e">
        <f t="shared" si="24"/>
        <v>#NUM!</v>
      </c>
      <c r="L96">
        <f t="shared" si="25"/>
        <v>3.320108029688736</v>
      </c>
      <c r="M96">
        <f t="shared" si="26"/>
        <v>0.9795167373119584</v>
      </c>
      <c r="N96">
        <f t="shared" si="27"/>
        <v>3.694999999999997</v>
      </c>
      <c r="O96">
        <f t="shared" si="28"/>
        <v>0.9741455337268177</v>
      </c>
      <c r="P96">
        <f t="shared" si="29"/>
        <v>18.53736666666664</v>
      </c>
      <c r="Q96">
        <f t="shared" si="30"/>
        <v>1</v>
      </c>
      <c r="R96">
        <f t="shared" si="31"/>
        <v>1.0029511037871317</v>
      </c>
    </row>
    <row r="97" spans="1:18" ht="12.75">
      <c r="A97">
        <f t="shared" si="35"/>
        <v>0.18837079843903248</v>
      </c>
      <c r="B97">
        <f t="shared" si="32"/>
        <v>1.5430173111068082</v>
      </c>
      <c r="C97" t="str">
        <f t="shared" si="18"/>
        <v>1,54301731110681j</v>
      </c>
      <c r="D97" s="1" t="str">
        <f t="shared" si="19"/>
        <v>0,515175183562504+1,82126414900927E-002j</v>
      </c>
      <c r="E97">
        <f t="shared" si="20"/>
        <v>-5.755476942660792</v>
      </c>
      <c r="F97">
        <f t="shared" si="21"/>
        <v>2.0246959275948657</v>
      </c>
      <c r="G97">
        <f t="shared" si="22"/>
        <v>0.515175183562504</v>
      </c>
      <c r="H97">
        <f t="shared" si="23"/>
        <v>0.0182126414900927</v>
      </c>
      <c r="I97">
        <f t="shared" si="34"/>
        <v>6.479999999999994</v>
      </c>
      <c r="J97">
        <f t="shared" si="33"/>
        <v>1.003328387125782</v>
      </c>
      <c r="K97" t="e">
        <f t="shared" si="24"/>
        <v>#NUM!</v>
      </c>
      <c r="L97">
        <f t="shared" si="25"/>
        <v>3.3650958137387117</v>
      </c>
      <c r="M97">
        <f t="shared" si="26"/>
        <v>0.9804180524505064</v>
      </c>
      <c r="N97">
        <f t="shared" si="27"/>
        <v>3.739999999999997</v>
      </c>
      <c r="O97">
        <f t="shared" si="28"/>
        <v>0.9756626144166285</v>
      </c>
      <c r="P97">
        <f t="shared" si="29"/>
        <v>18.983466666666637</v>
      </c>
      <c r="Q97">
        <f t="shared" si="30"/>
        <v>1</v>
      </c>
      <c r="R97">
        <f t="shared" si="31"/>
        <v>1.003328387125782</v>
      </c>
    </row>
    <row r="98" spans="1:18" ht="12.75">
      <c r="A98">
        <f t="shared" si="35"/>
        <v>0.2048759484173524</v>
      </c>
      <c r="B98">
        <f t="shared" si="32"/>
        <v>1.6027875061569166</v>
      </c>
      <c r="C98" t="str">
        <f t="shared" si="18"/>
        <v>1,60278750615692j</v>
      </c>
      <c r="D98" s="1" t="str">
        <f t="shared" si="19"/>
        <v>0,522035685538172+2,47554667365438E-002j</v>
      </c>
      <c r="E98">
        <f t="shared" si="20"/>
        <v>-5.6362409179686335</v>
      </c>
      <c r="F98">
        <f t="shared" si="21"/>
        <v>2.714990635462903</v>
      </c>
      <c r="G98">
        <f t="shared" si="22"/>
        <v>0.522035685538172</v>
      </c>
      <c r="H98">
        <f t="shared" si="23"/>
        <v>0.0247554667365438</v>
      </c>
      <c r="I98">
        <f t="shared" si="34"/>
        <v>6.569999999999994</v>
      </c>
      <c r="J98">
        <f t="shared" si="33"/>
        <v>1.003646078282291</v>
      </c>
      <c r="K98" t="e">
        <f t="shared" si="24"/>
        <v>#NUM!</v>
      </c>
      <c r="L98">
        <f t="shared" si="25"/>
        <v>3.4100849791629813</v>
      </c>
      <c r="M98">
        <f t="shared" si="26"/>
        <v>0.9812797074532963</v>
      </c>
      <c r="N98">
        <f t="shared" si="27"/>
        <v>3.784999999999997</v>
      </c>
      <c r="O98">
        <f t="shared" si="28"/>
        <v>0.9770945067866112</v>
      </c>
      <c r="P98">
        <f t="shared" si="29"/>
        <v>19.434966666666636</v>
      </c>
      <c r="Q98">
        <f t="shared" si="30"/>
        <v>1</v>
      </c>
      <c r="R98">
        <f t="shared" si="31"/>
        <v>1.003646078282291</v>
      </c>
    </row>
    <row r="99" spans="1:18" ht="12.75">
      <c r="A99">
        <f t="shared" si="35"/>
        <v>0.22138109839567233</v>
      </c>
      <c r="B99">
        <f t="shared" si="32"/>
        <v>1.6648729546980994</v>
      </c>
      <c r="C99" t="str">
        <f t="shared" si="18"/>
        <v>1,6648729546981j</v>
      </c>
      <c r="D99" s="1" t="str">
        <f t="shared" si="19"/>
        <v>0,528933031193847+3,05094064611113E-002j</v>
      </c>
      <c r="E99">
        <f t="shared" si="20"/>
        <v>-5.517560782907518</v>
      </c>
      <c r="F99">
        <f t="shared" si="21"/>
        <v>3.3012221306960075</v>
      </c>
      <c r="G99">
        <f t="shared" si="22"/>
        <v>0.528933031193847</v>
      </c>
      <c r="H99">
        <f t="shared" si="23"/>
        <v>0.0305094064611113</v>
      </c>
      <c r="I99">
        <f t="shared" si="34"/>
        <v>6.659999999999994</v>
      </c>
      <c r="J99">
        <f t="shared" si="33"/>
        <v>1.003909300044777</v>
      </c>
      <c r="K99" t="e">
        <f t="shared" si="24"/>
        <v>#NUM!</v>
      </c>
      <c r="L99">
        <f t="shared" si="25"/>
        <v>3.4550753697563428</v>
      </c>
      <c r="M99">
        <f t="shared" si="26"/>
        <v>0.9821034474661723</v>
      </c>
      <c r="N99">
        <f t="shared" si="27"/>
        <v>3.829999999999997</v>
      </c>
      <c r="O99">
        <f t="shared" si="28"/>
        <v>0.9784456667140612</v>
      </c>
      <c r="P99">
        <f t="shared" si="29"/>
        <v>19.891866666666633</v>
      </c>
      <c r="Q99">
        <f t="shared" si="30"/>
        <v>1</v>
      </c>
      <c r="R99">
        <f t="shared" si="31"/>
        <v>1.003909300044777</v>
      </c>
    </row>
    <row r="100" spans="1:18" ht="12.75">
      <c r="A100">
        <f t="shared" si="35"/>
        <v>0.23788624837399225</v>
      </c>
      <c r="B100">
        <f t="shared" si="32"/>
        <v>1.729363340204259</v>
      </c>
      <c r="C100" t="str">
        <f t="shared" si="18"/>
        <v>1,72936334020426j</v>
      </c>
      <c r="D100" s="1" t="str">
        <f t="shared" si="19"/>
        <v>0,535803165156219+3,55225807006158E-002j</v>
      </c>
      <c r="E100">
        <f t="shared" si="20"/>
        <v>-5.400847350940134</v>
      </c>
      <c r="F100">
        <f t="shared" si="21"/>
        <v>3.793034356354123</v>
      </c>
      <c r="G100">
        <f t="shared" si="22"/>
        <v>0.535803165156219</v>
      </c>
      <c r="H100">
        <f t="shared" si="23"/>
        <v>0.0355225807006158</v>
      </c>
      <c r="I100">
        <f t="shared" si="34"/>
        <v>6.749999999999994</v>
      </c>
      <c r="J100">
        <f t="shared" si="33"/>
        <v>1.0041228729659295</v>
      </c>
      <c r="K100" t="e">
        <f t="shared" si="24"/>
        <v>#NUM!</v>
      </c>
      <c r="L100">
        <f t="shared" si="25"/>
        <v>3.5000668469772105</v>
      </c>
      <c r="M100">
        <f t="shared" si="26"/>
        <v>0.982890940844167</v>
      </c>
      <c r="N100">
        <f t="shared" si="27"/>
        <v>3.874999999999997</v>
      </c>
      <c r="O100">
        <f t="shared" si="28"/>
        <v>0.9797203462990209</v>
      </c>
      <c r="P100">
        <f t="shared" si="29"/>
        <v>20.354166666666636</v>
      </c>
      <c r="Q100">
        <f t="shared" si="30"/>
        <v>1</v>
      </c>
      <c r="R100">
        <f t="shared" si="31"/>
        <v>1.0041228729659295</v>
      </c>
    </row>
    <row r="101" spans="1:18" ht="12.75">
      <c r="A101">
        <f t="shared" si="35"/>
        <v>0.25439139835231217</v>
      </c>
      <c r="B101">
        <f t="shared" si="32"/>
        <v>1.7963518201211646</v>
      </c>
      <c r="C101" t="str">
        <f t="shared" si="18"/>
        <v>1,79635182012116j</v>
      </c>
      <c r="D101" s="1" t="str">
        <f t="shared" si="19"/>
        <v>0,54259187271576+3,9845633806416E-002j</v>
      </c>
      <c r="E101">
        <f t="shared" si="20"/>
        <v>-5.287176573747129</v>
      </c>
      <c r="F101">
        <f t="shared" si="21"/>
        <v>4.200018631481209</v>
      </c>
      <c r="G101">
        <f t="shared" si="22"/>
        <v>0.54259187271576</v>
      </c>
      <c r="H101">
        <f t="shared" si="23"/>
        <v>0.039845633806416</v>
      </c>
      <c r="I101">
        <f t="shared" si="34"/>
        <v>6.839999999999994</v>
      </c>
      <c r="J101">
        <f t="shared" si="33"/>
        <v>1.0042913250209213</v>
      </c>
      <c r="K101" t="e">
        <f t="shared" si="24"/>
        <v>#NUM!</v>
      </c>
      <c r="L101">
        <f t="shared" si="25"/>
        <v>3.5450592879502203</v>
      </c>
      <c r="M101">
        <f t="shared" si="26"/>
        <v>0.98364378253049</v>
      </c>
      <c r="N101">
        <f t="shared" si="27"/>
        <v>3.919999999999997</v>
      </c>
      <c r="O101">
        <f t="shared" si="28"/>
        <v>0.9809226003723326</v>
      </c>
      <c r="P101">
        <f t="shared" si="29"/>
        <v>20.821866666666633</v>
      </c>
      <c r="Q101">
        <f t="shared" si="30"/>
        <v>1</v>
      </c>
      <c r="R101">
        <f t="shared" si="31"/>
        <v>1.0042913250209213</v>
      </c>
    </row>
    <row r="102" spans="1:18" ht="12.75">
      <c r="A102">
        <f t="shared" si="35"/>
        <v>0.2708965483306321</v>
      </c>
      <c r="B102">
        <f t="shared" si="32"/>
        <v>1.8659351604339467</v>
      </c>
      <c r="C102" t="str">
        <f t="shared" si="18"/>
        <v>1,86593516043395j</v>
      </c>
      <c r="D102" s="1" t="str">
        <f t="shared" si="19"/>
        <v>0,549254102681257+4,35303331735645E-002j</v>
      </c>
      <c r="E102">
        <f t="shared" si="20"/>
        <v>-5.177340546533161</v>
      </c>
      <c r="F102">
        <f t="shared" si="21"/>
        <v>4.53142184125933</v>
      </c>
      <c r="G102">
        <f t="shared" si="22"/>
        <v>0.549254102681257</v>
      </c>
      <c r="H102">
        <f t="shared" si="23"/>
        <v>0.0435303331735645</v>
      </c>
      <c r="I102">
        <f t="shared" si="34"/>
        <v>6.9299999999999935</v>
      </c>
      <c r="J102">
        <f t="shared" si="33"/>
        <v>1.0044189016613465</v>
      </c>
      <c r="K102" t="e">
        <f t="shared" si="24"/>
        <v>#NUM!</v>
      </c>
      <c r="L102">
        <f t="shared" si="25"/>
        <v>3.590052583694701</v>
      </c>
      <c r="M102">
        <f t="shared" si="26"/>
        <v>0.9843634972868339</v>
      </c>
      <c r="N102">
        <f t="shared" si="27"/>
        <v>3.9649999999999967</v>
      </c>
      <c r="O102">
        <f t="shared" si="28"/>
        <v>0.9820562931043978</v>
      </c>
      <c r="P102">
        <f t="shared" si="29"/>
        <v>21.29496666666663</v>
      </c>
      <c r="Q102">
        <f t="shared" si="30"/>
        <v>1</v>
      </c>
      <c r="R102">
        <f t="shared" si="31"/>
        <v>1.0044189016613465</v>
      </c>
    </row>
    <row r="103" spans="1:18" ht="12.75">
      <c r="A103">
        <f t="shared" si="35"/>
        <v>0.287401698308952</v>
      </c>
      <c r="B103">
        <f t="shared" si="32"/>
        <v>1.9382138754471918</v>
      </c>
      <c r="C103" t="str">
        <f t="shared" si="18"/>
        <v>1,93821387544719j</v>
      </c>
      <c r="D103" s="1" t="str">
        <f t="shared" si="19"/>
        <v>0,555753184074319+4,6628423967552E-002j</v>
      </c>
      <c r="E103">
        <f t="shared" si="20"/>
        <v>-5.071896050095566</v>
      </c>
      <c r="F103">
        <f t="shared" si="21"/>
        <v>4.7959587896357</v>
      </c>
      <c r="G103">
        <f t="shared" si="22"/>
        <v>0.555753184074319</v>
      </c>
      <c r="H103">
        <f t="shared" si="23"/>
        <v>0.046628423967552</v>
      </c>
      <c r="I103">
        <f t="shared" si="34"/>
        <v>7.019999999999993</v>
      </c>
      <c r="J103">
        <f t="shared" si="33"/>
        <v>1.0045095761692577</v>
      </c>
      <c r="K103" t="e">
        <f t="shared" si="24"/>
        <v>#NUM!</v>
      </c>
      <c r="L103">
        <f t="shared" si="25"/>
        <v>3.6350466375534682</v>
      </c>
      <c r="M103">
        <f t="shared" si="26"/>
        <v>0.9850515427815368</v>
      </c>
      <c r="N103">
        <f t="shared" si="27"/>
        <v>4.009999999999996</v>
      </c>
      <c r="O103">
        <f t="shared" si="28"/>
        <v>0.983125104667708</v>
      </c>
      <c r="P103">
        <f t="shared" si="29"/>
        <v>21.77346666666663</v>
      </c>
      <c r="Q103">
        <f t="shared" si="30"/>
        <v>1</v>
      </c>
      <c r="R103">
        <f t="shared" si="31"/>
        <v>1.0045095761692577</v>
      </c>
    </row>
    <row r="104" spans="1:18" ht="12.75">
      <c r="A104">
        <f t="shared" si="35"/>
        <v>0.30390684828727194</v>
      </c>
      <c r="B104">
        <f t="shared" si="32"/>
        <v>2.0132923729795413</v>
      </c>
      <c r="C104" t="str">
        <f t="shared" si="18"/>
        <v>2,01329237297954j</v>
      </c>
      <c r="D104" s="1" t="str">
        <f t="shared" si="19"/>
        <v>0,562059989285577+4,91907201482463E-002j</v>
      </c>
      <c r="E104">
        <f t="shared" si="20"/>
        <v>-4.971208502126554</v>
      </c>
      <c r="F104">
        <f t="shared" si="21"/>
        <v>5.001703896583424</v>
      </c>
      <c r="G104">
        <f t="shared" si="22"/>
        <v>0.562059989285577</v>
      </c>
      <c r="H104">
        <f t="shared" si="23"/>
        <v>0.0491907201482463</v>
      </c>
      <c r="I104">
        <f t="shared" si="34"/>
        <v>7.109999999999993</v>
      </c>
      <c r="J104">
        <f t="shared" si="33"/>
        <v>1.00456706022471</v>
      </c>
      <c r="K104" t="e">
        <f t="shared" si="24"/>
        <v>#NUM!</v>
      </c>
      <c r="L104">
        <f t="shared" si="25"/>
        <v>3.680041363799289</v>
      </c>
      <c r="M104">
        <f t="shared" si="26"/>
        <v>0.9857093125418593</v>
      </c>
      <c r="N104">
        <f t="shared" si="27"/>
        <v>4.054999999999996</v>
      </c>
      <c r="O104">
        <f t="shared" si="28"/>
        <v>0.9841325379123512</v>
      </c>
      <c r="P104">
        <f t="shared" si="29"/>
        <v>22.25736666666663</v>
      </c>
      <c r="Q104">
        <f t="shared" si="30"/>
        <v>1</v>
      </c>
      <c r="R104">
        <f t="shared" si="31"/>
        <v>1.00456706022471</v>
      </c>
    </row>
    <row r="105" spans="1:18" ht="12.75">
      <c r="A105">
        <f t="shared" si="35"/>
        <v>0.32041199826559186</v>
      </c>
      <c r="B105">
        <f t="shared" si="32"/>
        <v>2.0912791051825437</v>
      </c>
      <c r="C105" t="str">
        <f t="shared" si="18"/>
        <v>2,09127910518254j</v>
      </c>
      <c r="D105" s="1" t="str">
        <f t="shared" si="19"/>
        <v>0,568152084775893+5,12664066845532E-002j</v>
      </c>
      <c r="E105">
        <f t="shared" si="20"/>
        <v>-4.875490385828659</v>
      </c>
      <c r="F105">
        <f t="shared" si="21"/>
        <v>5.1560409058965515</v>
      </c>
      <c r="G105">
        <f t="shared" si="22"/>
        <v>0.568152084775893</v>
      </c>
      <c r="H105">
        <f t="shared" si="23"/>
        <v>0.0512664066845532</v>
      </c>
      <c r="I105">
        <f t="shared" si="34"/>
        <v>7.199999999999993</v>
      </c>
      <c r="J105">
        <f t="shared" si="33"/>
        <v>1.004594814608913</v>
      </c>
      <c r="K105" t="e">
        <f t="shared" si="24"/>
        <v>#NUM!</v>
      </c>
      <c r="L105">
        <f t="shared" si="25"/>
        <v>3.725036686398929</v>
      </c>
      <c r="M105">
        <f t="shared" si="26"/>
        <v>0.9863381387763537</v>
      </c>
      <c r="N105">
        <f t="shared" si="27"/>
        <v>4.099999999999996</v>
      </c>
      <c r="O105">
        <f t="shared" si="28"/>
        <v>0.9850819250192139</v>
      </c>
      <c r="P105">
        <f t="shared" si="29"/>
        <v>22.746666666666627</v>
      </c>
      <c r="Q105">
        <f t="shared" si="30"/>
        <v>1</v>
      </c>
      <c r="R105">
        <f t="shared" si="31"/>
        <v>1.004594814608913</v>
      </c>
    </row>
    <row r="106" spans="1:18" ht="12.75">
      <c r="A106">
        <f t="shared" si="35"/>
        <v>0.3369171482439118</v>
      </c>
      <c r="B106">
        <f t="shared" si="32"/>
        <v>2.172286725201607</v>
      </c>
      <c r="C106" t="str">
        <f t="shared" si="18"/>
        <v>2,17228672520161j</v>
      </c>
      <c r="D106" s="1" t="str">
        <f t="shared" si="19"/>
        <v>0,574012899982602+5,29025254304419E-002j</v>
      </c>
      <c r="E106">
        <f t="shared" si="20"/>
        <v>-4.784833993425278</v>
      </c>
      <c r="F106">
        <f t="shared" si="21"/>
        <v>5.265653315996862</v>
      </c>
      <c r="G106">
        <f t="shared" si="22"/>
        <v>0.574012899982602</v>
      </c>
      <c r="H106">
        <f t="shared" si="23"/>
        <v>0.0529025254304419</v>
      </c>
      <c r="I106">
        <f t="shared" si="34"/>
        <v>7.289999999999993</v>
      </c>
      <c r="J106">
        <f t="shared" si="33"/>
        <v>1.0045960599732207</v>
      </c>
      <c r="K106" t="e">
        <f t="shared" si="24"/>
        <v>#NUM!</v>
      </c>
      <c r="L106">
        <f t="shared" si="25"/>
        <v>3.7700325379169595</v>
      </c>
      <c r="M106">
        <f t="shared" si="26"/>
        <v>0.9869392950730408</v>
      </c>
      <c r="N106">
        <f t="shared" si="27"/>
        <v>4.144999999999996</v>
      </c>
      <c r="O106">
        <f t="shared" si="28"/>
        <v>0.9859764341005278</v>
      </c>
      <c r="P106">
        <f t="shared" si="29"/>
        <v>23.24136666666663</v>
      </c>
      <c r="Q106">
        <f t="shared" si="30"/>
        <v>1</v>
      </c>
      <c r="R106">
        <f t="shared" si="31"/>
        <v>1.0045960599732207</v>
      </c>
    </row>
    <row r="107" spans="1:18" ht="12.75">
      <c r="A107">
        <f t="shared" si="35"/>
        <v>0.3534222982222317</v>
      </c>
      <c r="B107">
        <f t="shared" si="32"/>
        <v>2.2564322499053633</v>
      </c>
      <c r="C107" t="str">
        <f t="shared" si="18"/>
        <v>2,25643224990536j</v>
      </c>
      <c r="D107" s="1" t="str">
        <f t="shared" si="19"/>
        <v>0,579630936117698+5,4143616893951E-002j</v>
      </c>
      <c r="E107">
        <f t="shared" si="20"/>
        <v>-4.6992387762353935</v>
      </c>
      <c r="F107">
        <f t="shared" si="21"/>
        <v>5.336542123528143</v>
      </c>
      <c r="G107">
        <f t="shared" si="22"/>
        <v>0.579630936117698</v>
      </c>
      <c r="H107">
        <f t="shared" si="23"/>
        <v>0.054143616893951</v>
      </c>
      <c r="I107">
        <f t="shared" si="34"/>
        <v>7.379999999999993</v>
      </c>
      <c r="J107">
        <f t="shared" si="33"/>
        <v>1.0045737876117404</v>
      </c>
      <c r="K107" t="e">
        <f t="shared" si="24"/>
        <v>#NUM!</v>
      </c>
      <c r="L107">
        <f t="shared" si="25"/>
        <v>3.815028858543519</v>
      </c>
      <c r="M107">
        <f t="shared" si="26"/>
        <v>0.9875139989788618</v>
      </c>
      <c r="N107">
        <f t="shared" si="27"/>
        <v>4.189999999999996</v>
      </c>
      <c r="O107">
        <f t="shared" si="28"/>
        <v>0.9868190757218288</v>
      </c>
      <c r="P107">
        <f t="shared" si="29"/>
        <v>23.741466666666625</v>
      </c>
      <c r="Q107">
        <f t="shared" si="30"/>
        <v>1</v>
      </c>
      <c r="R107">
        <f t="shared" si="31"/>
        <v>1.0045737876117404</v>
      </c>
    </row>
    <row r="108" spans="1:18" ht="12.75">
      <c r="A108">
        <f t="shared" si="35"/>
        <v>0.3699274482005516</v>
      </c>
      <c r="B108">
        <f t="shared" si="32"/>
        <v>2.3438372289185008</v>
      </c>
      <c r="C108" t="str">
        <f t="shared" si="18"/>
        <v>2,3438372289185j</v>
      </c>
      <c r="D108" s="1" t="str">
        <f t="shared" si="19"/>
        <v>0,584999029127211+5,5031491383867E-002j</v>
      </c>
      <c r="E108">
        <f t="shared" si="20"/>
        <v>-4.618633829240917</v>
      </c>
      <c r="F108">
        <f t="shared" si="21"/>
        <v>5.374060836277758</v>
      </c>
      <c r="G108">
        <f t="shared" si="22"/>
        <v>0.584999029127211</v>
      </c>
      <c r="H108">
        <f t="shared" si="23"/>
        <v>0.055031491383867</v>
      </c>
      <c r="I108">
        <f t="shared" si="34"/>
        <v>7.469999999999993</v>
      </c>
      <c r="J108">
        <f t="shared" si="33"/>
        <v>1.0045307701823551</v>
      </c>
      <c r="K108" t="e">
        <f t="shared" si="24"/>
        <v>#NUM!</v>
      </c>
      <c r="L108">
        <f t="shared" si="25"/>
        <v>3.8600255952320204</v>
      </c>
      <c r="M108">
        <f t="shared" si="26"/>
        <v>0.9880634144656264</v>
      </c>
      <c r="N108">
        <f t="shared" si="27"/>
        <v>4.234999999999996</v>
      </c>
      <c r="O108">
        <f t="shared" si="28"/>
        <v>0.9876127093233287</v>
      </c>
      <c r="P108">
        <f t="shared" si="29"/>
        <v>24.246966666666623</v>
      </c>
      <c r="Q108">
        <f t="shared" si="30"/>
        <v>1</v>
      </c>
      <c r="R108">
        <f t="shared" si="31"/>
        <v>1.0045307701823551</v>
      </c>
    </row>
    <row r="109" spans="1:18" ht="12.75">
      <c r="A109">
        <f t="shared" si="35"/>
        <v>0.38643259817887154</v>
      </c>
      <c r="B109">
        <f t="shared" si="32"/>
        <v>2.434627920202241</v>
      </c>
      <c r="C109" t="str">
        <f t="shared" si="18"/>
        <v>2,43462792020224j</v>
      </c>
      <c r="D109" s="1" t="str">
        <f t="shared" si="19"/>
        <v>0,590113675169847+5,5605105202191E-002j</v>
      </c>
      <c r="E109">
        <f t="shared" si="20"/>
        <v>-4.542896132948291</v>
      </c>
      <c r="F109">
        <f t="shared" si="21"/>
        <v>5.382960461727454</v>
      </c>
      <c r="G109">
        <f t="shared" si="22"/>
        <v>0.590113675169847</v>
      </c>
      <c r="H109">
        <f t="shared" si="23"/>
        <v>0.055605105202191</v>
      </c>
      <c r="I109">
        <f t="shared" si="34"/>
        <v>7.5599999999999925</v>
      </c>
      <c r="J109">
        <f t="shared" si="33"/>
        <v>1.0044695723274675</v>
      </c>
      <c r="K109" t="e">
        <f t="shared" si="24"/>
        <v>#NUM!</v>
      </c>
      <c r="L109">
        <f t="shared" si="25"/>
        <v>3.905022700934361</v>
      </c>
      <c r="M109">
        <f t="shared" si="26"/>
        <v>0.9885886542874535</v>
      </c>
      <c r="N109">
        <f t="shared" si="27"/>
        <v>4.279999999999996</v>
      </c>
      <c r="O109">
        <f t="shared" si="28"/>
        <v>0.9883600495222156</v>
      </c>
      <c r="P109">
        <f t="shared" si="29"/>
        <v>24.757866666666622</v>
      </c>
      <c r="Q109">
        <f t="shared" si="30"/>
        <v>1</v>
      </c>
      <c r="R109">
        <f t="shared" si="31"/>
        <v>1.0044695723274675</v>
      </c>
    </row>
    <row r="110" spans="1:18" ht="12.75">
      <c r="A110">
        <f t="shared" si="35"/>
        <v>0.40293774815719147</v>
      </c>
      <c r="B110">
        <f t="shared" si="32"/>
        <v>2.5289354724360833</v>
      </c>
      <c r="C110" t="str">
        <f t="shared" si="18"/>
        <v>2,52893547243608j</v>
      </c>
      <c r="D110" s="1" t="str">
        <f t="shared" si="19"/>
        <v>0,594974422427535+5,5900520232713E-002j</v>
      </c>
      <c r="E110">
        <f t="shared" si="20"/>
        <v>-4.4718651842688235</v>
      </c>
      <c r="F110">
        <f t="shared" si="21"/>
        <v>5.367439329644125</v>
      </c>
      <c r="G110">
        <f t="shared" si="22"/>
        <v>0.594974422427535</v>
      </c>
      <c r="H110">
        <f t="shared" si="23"/>
        <v>0.055900520232713</v>
      </c>
      <c r="I110">
        <f t="shared" si="34"/>
        <v>7.649999999999992</v>
      </c>
      <c r="J110">
        <f t="shared" si="33"/>
        <v>1.004392561151779</v>
      </c>
      <c r="K110" t="e">
        <f t="shared" si="24"/>
        <v>#NUM!</v>
      </c>
      <c r="L110">
        <f t="shared" si="25"/>
        <v>3.950020133922617</v>
      </c>
      <c r="M110">
        <f t="shared" si="26"/>
        <v>0.9890907822344785</v>
      </c>
      <c r="N110">
        <f t="shared" si="27"/>
        <v>4.324999999999996</v>
      </c>
      <c r="O110">
        <f t="shared" si="28"/>
        <v>0.989063672280523</v>
      </c>
      <c r="P110">
        <f t="shared" si="29"/>
        <v>25.27416666666662</v>
      </c>
      <c r="Q110">
        <f t="shared" si="30"/>
        <v>1</v>
      </c>
      <c r="R110">
        <f t="shared" si="31"/>
        <v>1.004392561151779</v>
      </c>
    </row>
    <row r="111" spans="1:18" ht="12.75">
      <c r="A111">
        <f t="shared" si="35"/>
        <v>0.4194428981355114</v>
      </c>
      <c r="B111">
        <f t="shared" si="32"/>
        <v>2.626896114464279</v>
      </c>
      <c r="C111" t="str">
        <f t="shared" si="18"/>
        <v>2,62689611446428j</v>
      </c>
      <c r="D111" s="1" t="str">
        <f t="shared" si="19"/>
        <v>0,599583329694673+5,59509281421094E-002j</v>
      </c>
      <c r="E111">
        <f t="shared" si="20"/>
        <v>-4.40535460903316</v>
      </c>
      <c r="F111">
        <f t="shared" si="21"/>
        <v>5.331194238035692</v>
      </c>
      <c r="G111">
        <f t="shared" si="22"/>
        <v>0.599583329694673</v>
      </c>
      <c r="H111">
        <f t="shared" si="23"/>
        <v>0.0559509281421094</v>
      </c>
      <c r="I111">
        <f t="shared" si="34"/>
        <v>7.739999999999992</v>
      </c>
      <c r="J111">
        <f t="shared" si="33"/>
        <v>1.0043019165199845</v>
      </c>
      <c r="K111" t="e">
        <f t="shared" si="24"/>
        <v>#NUM!</v>
      </c>
      <c r="L111">
        <f t="shared" si="25"/>
        <v>3.9950178571874395</v>
      </c>
      <c r="M111">
        <f t="shared" si="26"/>
        <v>0.9895708152873925</v>
      </c>
      <c r="N111">
        <f t="shared" si="27"/>
        <v>4.369999999999996</v>
      </c>
      <c r="O111">
        <f t="shared" si="28"/>
        <v>0.9897260209259797</v>
      </c>
      <c r="P111">
        <f t="shared" si="29"/>
        <v>25.79586666666662</v>
      </c>
      <c r="Q111">
        <f t="shared" si="30"/>
        <v>1</v>
      </c>
      <c r="R111">
        <f t="shared" si="31"/>
        <v>1.0043019165199845</v>
      </c>
    </row>
    <row r="112" spans="1:18" ht="12.75">
      <c r="A112">
        <f t="shared" si="35"/>
        <v>0.4359480481138313</v>
      </c>
      <c r="B112">
        <f t="shared" si="32"/>
        <v>2.728651352080685</v>
      </c>
      <c r="C112" t="str">
        <f t="shared" si="18"/>
        <v>2,72865135208069j</v>
      </c>
      <c r="D112" s="1" t="str">
        <f t="shared" si="19"/>
        <v>0,603944489806918+5,57867232439519E-002j</v>
      </c>
      <c r="E112">
        <f t="shared" si="20"/>
        <v>-4.343161286260802</v>
      </c>
      <c r="F112">
        <f t="shared" si="21"/>
        <v>5.277470615743725</v>
      </c>
      <c r="G112">
        <f t="shared" si="22"/>
        <v>0.603944489806918</v>
      </c>
      <c r="H112">
        <f t="shared" si="23"/>
        <v>0.0557867232439519</v>
      </c>
      <c r="I112">
        <f t="shared" si="34"/>
        <v>7.829999999999992</v>
      </c>
      <c r="J112">
        <f t="shared" si="33"/>
        <v>1.0041996411423617</v>
      </c>
      <c r="K112" t="e">
        <f t="shared" si="24"/>
        <v>#NUM!</v>
      </c>
      <c r="L112">
        <f t="shared" si="25"/>
        <v>4.040015837904481</v>
      </c>
      <c r="M112">
        <f t="shared" si="26"/>
        <v>0.9900297256771751</v>
      </c>
      <c r="N112">
        <f t="shared" si="27"/>
        <v>4.414999999999996</v>
      </c>
      <c r="O112">
        <f t="shared" si="28"/>
        <v>0.9903494120157128</v>
      </c>
      <c r="P112">
        <f t="shared" si="29"/>
        <v>26.322966666666616</v>
      </c>
      <c r="Q112">
        <f t="shared" si="30"/>
        <v>1</v>
      </c>
      <c r="R112">
        <f t="shared" si="31"/>
        <v>1.0041996411423617</v>
      </c>
    </row>
    <row r="113" spans="1:18" ht="12.75">
      <c r="A113">
        <f t="shared" si="35"/>
        <v>0.45245319809215123</v>
      </c>
      <c r="B113">
        <f t="shared" si="32"/>
        <v>2.8343481724362642</v>
      </c>
      <c r="C113" t="str">
        <f t="shared" si="18"/>
        <v>2,83434817243626j</v>
      </c>
      <c r="D113" s="1" t="str">
        <f t="shared" si="19"/>
        <v>0,608063614371892+5,54356107394009E-002j</v>
      </c>
      <c r="E113">
        <f t="shared" si="20"/>
        <v>-4.28507244363649</v>
      </c>
      <c r="F113">
        <f t="shared" si="21"/>
        <v>5.209110263388826</v>
      </c>
      <c r="G113">
        <f t="shared" si="22"/>
        <v>0.608063614371892</v>
      </c>
      <c r="H113">
        <f t="shared" si="23"/>
        <v>0.0554356107394009</v>
      </c>
      <c r="I113">
        <f t="shared" si="34"/>
        <v>7.919999999999992</v>
      </c>
      <c r="J113">
        <f t="shared" si="33"/>
        <v>1.0040875704209484</v>
      </c>
      <c r="K113" t="e">
        <f t="shared" si="24"/>
        <v>#NUM!</v>
      </c>
      <c r="L113">
        <f t="shared" si="25"/>
        <v>4.085014046961159</v>
      </c>
      <c r="M113">
        <f t="shared" si="26"/>
        <v>0.9904684428541941</v>
      </c>
      <c r="N113">
        <f t="shared" si="27"/>
        <v>4.4599999999999955</v>
      </c>
      <c r="O113">
        <f t="shared" si="28"/>
        <v>0.9909360410348492</v>
      </c>
      <c r="P113">
        <f t="shared" si="29"/>
        <v>26.85546666666662</v>
      </c>
      <c r="Q113">
        <f t="shared" si="30"/>
        <v>1</v>
      </c>
      <c r="R113">
        <f t="shared" si="31"/>
        <v>1.0040875704209484</v>
      </c>
    </row>
    <row r="114" spans="1:18" ht="12.75">
      <c r="A114">
        <f t="shared" si="35"/>
        <v>0.46895834807047115</v>
      </c>
      <c r="B114">
        <f t="shared" si="32"/>
        <v>2.944139256364491</v>
      </c>
      <c r="C114" t="str">
        <f t="shared" si="18"/>
        <v>2,94413925636449j</v>
      </c>
      <c r="D114" s="1" t="str">
        <f t="shared" si="19"/>
        <v>0,611947675279205+5,49227394618627E-002j</v>
      </c>
      <c r="E114">
        <f t="shared" si="20"/>
        <v>-4.230871113630304</v>
      </c>
      <c r="F114">
        <f t="shared" si="21"/>
        <v>5.1285958470869755</v>
      </c>
      <c r="G114">
        <f t="shared" si="22"/>
        <v>0.611947675279205</v>
      </c>
      <c r="H114">
        <f t="shared" si="23"/>
        <v>0.0549227394618627</v>
      </c>
      <c r="I114">
        <f t="shared" si="34"/>
        <v>8.009999999999993</v>
      </c>
      <c r="J114">
        <f t="shared" si="33"/>
        <v>1.0039673820332944</v>
      </c>
      <c r="K114" t="e">
        <f t="shared" si="24"/>
        <v>#NUM!</v>
      </c>
      <c r="L114">
        <f t="shared" si="25"/>
        <v>4.130012458536926</v>
      </c>
      <c r="M114">
        <f t="shared" si="26"/>
        <v>0.9908878553706613</v>
      </c>
      <c r="N114">
        <f t="shared" si="27"/>
        <v>4.504999999999996</v>
      </c>
      <c r="O114">
        <f t="shared" si="28"/>
        <v>0.9914879879239757</v>
      </c>
      <c r="P114">
        <f t="shared" si="29"/>
        <v>27.393366666666623</v>
      </c>
      <c r="Q114">
        <f t="shared" si="30"/>
        <v>1</v>
      </c>
      <c r="R114">
        <f t="shared" si="31"/>
        <v>1.0039673820332944</v>
      </c>
    </row>
    <row r="115" spans="1:18" ht="12.75">
      <c r="A115">
        <f t="shared" si="35"/>
        <v>0.4854634980487911</v>
      </c>
      <c r="B115">
        <f t="shared" si="32"/>
        <v>3.058183198931385</v>
      </c>
      <c r="C115" t="str">
        <f t="shared" si="18"/>
        <v>3,05818319893138j</v>
      </c>
      <c r="D115" s="1" t="str">
        <f t="shared" si="19"/>
        <v>0,615604597946256+5,42708503798673E-002j</v>
      </c>
      <c r="E115">
        <f t="shared" si="20"/>
        <v>-4.180340275016546</v>
      </c>
      <c r="F115">
        <f t="shared" si="21"/>
        <v>5.0380917416559505</v>
      </c>
      <c r="G115">
        <f t="shared" si="22"/>
        <v>0.615604597946256</v>
      </c>
      <c r="H115">
        <f t="shared" si="23"/>
        <v>0.0542708503798673</v>
      </c>
      <c r="I115">
        <f t="shared" si="34"/>
        <v>8.099999999999993</v>
      </c>
      <c r="J115">
        <f t="shared" si="33"/>
        <v>1.0038406052347213</v>
      </c>
      <c r="K115" t="e">
        <f t="shared" si="24"/>
        <v>#NUM!</v>
      </c>
      <c r="L115">
        <f t="shared" si="25"/>
        <v>4.175011049731011</v>
      </c>
      <c r="M115">
        <f t="shared" si="26"/>
        <v>0.9912888126802533</v>
      </c>
      <c r="N115">
        <f t="shared" si="27"/>
        <v>4.549999999999996</v>
      </c>
      <c r="O115">
        <f t="shared" si="28"/>
        <v>0.9920072224311042</v>
      </c>
      <c r="P115">
        <f t="shared" si="29"/>
        <v>27.936666666666625</v>
      </c>
      <c r="Q115">
        <f t="shared" si="30"/>
        <v>1</v>
      </c>
      <c r="R115">
        <f t="shared" si="31"/>
        <v>1.0038406052347213</v>
      </c>
    </row>
    <row r="116" spans="1:18" ht="12.75">
      <c r="A116">
        <f t="shared" si="35"/>
        <v>0.5019686480271109</v>
      </c>
      <c r="B116">
        <f t="shared" si="32"/>
        <v>3.1766447385287457</v>
      </c>
      <c r="C116" t="str">
        <f t="shared" si="18"/>
        <v>3,17664473852875j</v>
      </c>
      <c r="D116" s="1" t="str">
        <f t="shared" si="19"/>
        <v>0,619043001075018+5,35004339451783E-002j</v>
      </c>
      <c r="E116">
        <f t="shared" si="20"/>
        <v>-4.133265947302906</v>
      </c>
      <c r="F116">
        <f t="shared" si="21"/>
        <v>4.939481103304764</v>
      </c>
      <c r="G116">
        <f t="shared" si="22"/>
        <v>0.619043001075018</v>
      </c>
      <c r="H116">
        <f t="shared" si="23"/>
        <v>0.0535004339451783</v>
      </c>
      <c r="I116">
        <f t="shared" si="34"/>
        <v>8.189999999999992</v>
      </c>
      <c r="J116">
        <f t="shared" si="33"/>
        <v>1.0037086298636049</v>
      </c>
      <c r="K116" t="e">
        <f t="shared" si="24"/>
        <v>#NUM!</v>
      </c>
      <c r="L116">
        <f t="shared" si="25"/>
        <v>4.220009800232253</v>
      </c>
      <c r="M116">
        <f t="shared" si="26"/>
        <v>0.9916721268585457</v>
      </c>
      <c r="N116">
        <f t="shared" si="27"/>
        <v>4.594999999999996</v>
      </c>
      <c r="O116">
        <f t="shared" si="28"/>
        <v>0.9924956092852615</v>
      </c>
      <c r="P116">
        <f t="shared" si="29"/>
        <v>28.485366666666618</v>
      </c>
      <c r="Q116">
        <f t="shared" si="30"/>
        <v>1</v>
      </c>
      <c r="R116">
        <f t="shared" si="31"/>
        <v>1.0037086298636049</v>
      </c>
    </row>
    <row r="117" spans="1:18" ht="12.75">
      <c r="A117">
        <f t="shared" si="35"/>
        <v>0.5184737980054308</v>
      </c>
      <c r="B117">
        <f t="shared" si="32"/>
        <v>3.299694994841535</v>
      </c>
      <c r="C117" t="str">
        <f t="shared" si="18"/>
        <v>3,29969499484154j</v>
      </c>
      <c r="D117" s="1" t="str">
        <f t="shared" si="19"/>
        <v>0,622271977753456+5,26298909229992E-002j</v>
      </c>
      <c r="E117">
        <f t="shared" si="20"/>
        <v>-4.0894394563479946</v>
      </c>
      <c r="F117">
        <f t="shared" si="21"/>
        <v>4.834399235319055</v>
      </c>
      <c r="G117">
        <f t="shared" si="22"/>
        <v>0.622271977753456</v>
      </c>
      <c r="H117">
        <f t="shared" si="23"/>
        <v>0.0526298909229992</v>
      </c>
      <c r="I117">
        <f t="shared" si="34"/>
        <v>8.279999999999992</v>
      </c>
      <c r="J117">
        <f t="shared" si="33"/>
        <v>1.0035727150374596</v>
      </c>
      <c r="K117" t="e">
        <f t="shared" si="24"/>
        <v>#NUM!</v>
      </c>
      <c r="L117">
        <f t="shared" si="25"/>
        <v>4.265008692026269</v>
      </c>
      <c r="M117">
        <f t="shared" si="26"/>
        <v>0.9920385742477441</v>
      </c>
      <c r="N117">
        <f t="shared" si="27"/>
        <v>4.639999999999996</v>
      </c>
      <c r="O117">
        <f t="shared" si="28"/>
        <v>0.9929549131901175</v>
      </c>
      <c r="P117">
        <f t="shared" si="29"/>
        <v>29.03946666666662</v>
      </c>
      <c r="Q117">
        <f t="shared" si="30"/>
        <v>1</v>
      </c>
      <c r="R117">
        <f t="shared" si="31"/>
        <v>1.0035727150374596</v>
      </c>
    </row>
    <row r="118" spans="1:18" ht="12.75">
      <c r="A118">
        <f t="shared" si="35"/>
        <v>0.5349789479837507</v>
      </c>
      <c r="B118">
        <f t="shared" si="32"/>
        <v>3.427511716033131</v>
      </c>
      <c r="C118" t="str">
        <f t="shared" si="18"/>
        <v>3,42751171603313j</v>
      </c>
      <c r="D118" s="1" t="str">
        <f t="shared" si="19"/>
        <v>0,625300912955181+5,16756926305567E-002j</v>
      </c>
      <c r="E118">
        <f t="shared" si="20"/>
        <v>-4.0486590479405375</v>
      </c>
      <c r="F118">
        <f t="shared" si="21"/>
        <v>4.724263423392545</v>
      </c>
      <c r="G118">
        <f t="shared" si="22"/>
        <v>0.625300912955181</v>
      </c>
      <c r="H118">
        <f t="shared" si="23"/>
        <v>0.0516756926305567</v>
      </c>
      <c r="I118">
        <f t="shared" si="34"/>
        <v>8.369999999999992</v>
      </c>
      <c r="J118">
        <f t="shared" si="33"/>
        <v>1.0034339975305575</v>
      </c>
      <c r="K118" t="e">
        <f t="shared" si="24"/>
        <v>#NUM!</v>
      </c>
      <c r="L118">
        <f t="shared" si="25"/>
        <v>4.310007709135734</v>
      </c>
      <c r="M118">
        <f t="shared" si="26"/>
        <v>0.9923888970290422</v>
      </c>
      <c r="N118">
        <f t="shared" si="27"/>
        <v>4.684999999999996</v>
      </c>
      <c r="O118">
        <f t="shared" si="28"/>
        <v>0.9933868036371792</v>
      </c>
      <c r="P118">
        <f t="shared" si="29"/>
        <v>29.59896666666662</v>
      </c>
      <c r="Q118">
        <f t="shared" si="30"/>
        <v>1</v>
      </c>
      <c r="R118">
        <f t="shared" si="31"/>
        <v>1.0034339975305575</v>
      </c>
    </row>
    <row r="119" spans="1:18" ht="12.75">
      <c r="A119">
        <f t="shared" si="35"/>
        <v>0.5514840979620705</v>
      </c>
      <c r="B119">
        <f t="shared" si="32"/>
        <v>3.5602795355055403</v>
      </c>
      <c r="C119" t="str">
        <f t="shared" si="18"/>
        <v>3,56027953550554j</v>
      </c>
      <c r="D119" s="1" t="str">
        <f t="shared" si="19"/>
        <v>0,62813933281237+5,06525375673082E-002j</v>
      </c>
      <c r="E119">
        <f t="shared" si="20"/>
        <v>-4.010730991634</v>
      </c>
      <c r="F119">
        <f t="shared" si="21"/>
        <v>4.610299481588919</v>
      </c>
      <c r="G119">
        <f t="shared" si="22"/>
        <v>0.62813933281237</v>
      </c>
      <c r="H119">
        <f t="shared" si="23"/>
        <v>0.0506525375673082</v>
      </c>
      <c r="I119">
        <f t="shared" si="34"/>
        <v>8.459999999999992</v>
      </c>
      <c r="J119">
        <f t="shared" si="33"/>
        <v>1.0032934998264837</v>
      </c>
      <c r="K119" t="e">
        <f t="shared" si="24"/>
        <v>#NUM!</v>
      </c>
      <c r="L119">
        <f t="shared" si="25"/>
        <v>4.3550068373900315</v>
      </c>
      <c r="M119">
        <f t="shared" si="26"/>
        <v>0.9927238047257919</v>
      </c>
      <c r="N119">
        <f t="shared" si="27"/>
        <v>4.729999999999996</v>
      </c>
      <c r="O119">
        <f t="shared" si="28"/>
        <v>0.9937928595390537</v>
      </c>
      <c r="P119">
        <f t="shared" si="29"/>
        <v>30.163866666666614</v>
      </c>
      <c r="Q119">
        <f t="shared" si="30"/>
        <v>1</v>
      </c>
      <c r="R119">
        <f t="shared" si="31"/>
        <v>1.0032934998264837</v>
      </c>
    </row>
    <row r="120" spans="1:18" ht="12.75">
      <c r="A120">
        <f t="shared" si="35"/>
        <v>0.5679892479403904</v>
      </c>
      <c r="B120">
        <f t="shared" si="32"/>
        <v>3.698190238605452</v>
      </c>
      <c r="C120" t="str">
        <f t="shared" si="18"/>
        <v>3,69819023860545j</v>
      </c>
      <c r="D120" s="1" t="str">
        <f t="shared" si="19"/>
        <v>0,630796781415436+4,95735022745589E-002j</v>
      </c>
      <c r="E120">
        <f t="shared" si="20"/>
        <v>-3.975470288796669</v>
      </c>
      <c r="F120">
        <f t="shared" si="21"/>
        <v>4.493565281088384</v>
      </c>
      <c r="G120">
        <f t="shared" si="22"/>
        <v>0.630796781415436</v>
      </c>
      <c r="H120">
        <f t="shared" si="23"/>
        <v>0.0495735022745589</v>
      </c>
      <c r="I120">
        <f t="shared" si="34"/>
        <v>8.549999999999992</v>
      </c>
      <c r="J120">
        <f t="shared" si="33"/>
        <v>1.0031521378414274</v>
      </c>
      <c r="K120" t="e">
        <f t="shared" si="24"/>
        <v>#NUM!</v>
      </c>
      <c r="L120">
        <f t="shared" si="25"/>
        <v>4.400006064220952</v>
      </c>
      <c r="M120">
        <f t="shared" si="26"/>
        <v>0.9930439756405312</v>
      </c>
      <c r="N120">
        <f t="shared" si="27"/>
        <v>4.774999999999996</v>
      </c>
      <c r="O120">
        <f t="shared" si="28"/>
        <v>0.9941745736841142</v>
      </c>
      <c r="P120">
        <f t="shared" si="29"/>
        <v>30.734166666666614</v>
      </c>
      <c r="Q120">
        <f t="shared" si="30"/>
        <v>1</v>
      </c>
      <c r="R120">
        <f t="shared" si="31"/>
        <v>1.0031521378414274</v>
      </c>
    </row>
    <row r="121" spans="1:18" ht="12.75">
      <c r="A121">
        <f t="shared" si="35"/>
        <v>0.5844943979187103</v>
      </c>
      <c r="B121">
        <f t="shared" si="32"/>
        <v>3.841443039661392</v>
      </c>
      <c r="C121" t="str">
        <f t="shared" si="18"/>
        <v>3,84144303966139j</v>
      </c>
      <c r="D121" s="1" t="str">
        <f t="shared" si="19"/>
        <v>0,633282721296325+4,84501849440395E-002j</v>
      </c>
      <c r="E121">
        <f t="shared" si="20"/>
        <v>-3.9427010757445475</v>
      </c>
      <c r="F121">
        <f t="shared" si="21"/>
        <v>4.374971543070077</v>
      </c>
      <c r="G121">
        <f t="shared" si="22"/>
        <v>0.633282721296325</v>
      </c>
      <c r="H121">
        <f t="shared" si="23"/>
        <v>0.0484501849440395</v>
      </c>
      <c r="I121">
        <f t="shared" si="34"/>
        <v>8.639999999999992</v>
      </c>
      <c r="J121">
        <f t="shared" si="33"/>
        <v>1.0030107283161607</v>
      </c>
      <c r="K121" t="e">
        <f t="shared" si="24"/>
        <v>#NUM!</v>
      </c>
      <c r="L121">
        <f t="shared" si="25"/>
        <v>4.445005378481495</v>
      </c>
      <c r="M121">
        <f t="shared" si="26"/>
        <v>0.9933500582287781</v>
      </c>
      <c r="N121">
        <f t="shared" si="27"/>
        <v>4.819999999999996</v>
      </c>
      <c r="O121">
        <f t="shared" si="28"/>
        <v>0.9945333570146204</v>
      </c>
      <c r="P121">
        <f t="shared" si="29"/>
        <v>31.30986666666661</v>
      </c>
      <c r="Q121">
        <f t="shared" si="30"/>
        <v>1</v>
      </c>
      <c r="R121">
        <f t="shared" si="31"/>
        <v>1.0030107283161607</v>
      </c>
    </row>
    <row r="122" spans="1:18" ht="12.75">
      <c r="A122">
        <f t="shared" si="35"/>
        <v>0.6009995478970301</v>
      </c>
      <c r="B122">
        <f t="shared" si="32"/>
        <v>3.9902448697521686</v>
      </c>
      <c r="C122" t="str">
        <f t="shared" si="18"/>
        <v>3,99024486975217j</v>
      </c>
      <c r="D122" s="1" t="str">
        <f t="shared" si="19"/>
        <v>0,635606454157646+4,72928408312475E-002j</v>
      </c>
      <c r="E122">
        <f t="shared" si="20"/>
        <v>-3.9122567941288047</v>
      </c>
      <c r="F122">
        <f t="shared" si="21"/>
        <v>4.255300172170161</v>
      </c>
      <c r="G122">
        <f t="shared" si="22"/>
        <v>0.635606454157646</v>
      </c>
      <c r="H122">
        <f t="shared" si="23"/>
        <v>0.0472928408312475</v>
      </c>
      <c r="I122">
        <f t="shared" si="34"/>
        <v>8.729999999999992</v>
      </c>
      <c r="J122">
        <f t="shared" si="33"/>
        <v>1.0028699958765686</v>
      </c>
      <c r="K122" t="e">
        <f t="shared" si="24"/>
        <v>#NUM!</v>
      </c>
      <c r="L122">
        <f t="shared" si="25"/>
        <v>4.4900047702851555</v>
      </c>
      <c r="M122">
        <f t="shared" si="26"/>
        <v>0.9936426724123751</v>
      </c>
      <c r="N122">
        <f t="shared" si="27"/>
        <v>4.864999999999996</v>
      </c>
      <c r="O122">
        <f t="shared" si="28"/>
        <v>0.9948705427309468</v>
      </c>
      <c r="P122">
        <f t="shared" si="29"/>
        <v>31.89096666666661</v>
      </c>
      <c r="Q122">
        <f t="shared" si="30"/>
        <v>1</v>
      </c>
      <c r="R122">
        <f t="shared" si="31"/>
        <v>1.0028699958765686</v>
      </c>
    </row>
    <row r="123" spans="1:18" ht="12.75">
      <c r="A123">
        <f t="shared" si="35"/>
        <v>0.61750469787535</v>
      </c>
      <c r="B123">
        <f t="shared" si="32"/>
        <v>4.1448106756222955</v>
      </c>
      <c r="C123" t="str">
        <f t="shared" si="18"/>
        <v>4,1448106756223j</v>
      </c>
      <c r="D123" s="1" t="str">
        <f t="shared" si="19"/>
        <v>0,637777058802395+4,6110508945344E-002j</v>
      </c>
      <c r="E123">
        <f t="shared" si="20"/>
        <v>-3.8839801856846363</v>
      </c>
      <c r="F123">
        <f t="shared" si="21"/>
        <v>4.135220393462361</v>
      </c>
      <c r="G123">
        <f t="shared" si="22"/>
        <v>0.637777058802395</v>
      </c>
      <c r="H123">
        <f t="shared" si="23"/>
        <v>0.046110508945344</v>
      </c>
      <c r="I123">
        <f t="shared" si="34"/>
        <v>8.819999999999991</v>
      </c>
      <c r="J123">
        <f t="shared" si="33"/>
        <v>1.0027305797643025</v>
      </c>
      <c r="K123" t="e">
        <f t="shared" si="24"/>
        <v>#NUM!</v>
      </c>
      <c r="L123">
        <f t="shared" si="25"/>
        <v>4.535004230863393</v>
      </c>
      <c r="M123">
        <f t="shared" si="26"/>
        <v>0.9939224108350425</v>
      </c>
      <c r="N123">
        <f t="shared" si="27"/>
        <v>4.909999999999996</v>
      </c>
      <c r="O123">
        <f t="shared" si="28"/>
        <v>0.9951873902250854</v>
      </c>
      <c r="P123">
        <f t="shared" si="29"/>
        <v>32.47746666666661</v>
      </c>
      <c r="Q123">
        <f t="shared" si="30"/>
        <v>1</v>
      </c>
      <c r="R123">
        <f t="shared" si="31"/>
        <v>1.0027305797643025</v>
      </c>
    </row>
    <row r="124" spans="1:18" ht="12.75">
      <c r="A124">
        <f t="shared" si="35"/>
        <v>0.6340098478536699</v>
      </c>
      <c r="B124">
        <f t="shared" si="32"/>
        <v>4.305363730176177</v>
      </c>
      <c r="C124" t="str">
        <f t="shared" si="18"/>
        <v>4,30536373017618j</v>
      </c>
      <c r="D124" s="1" t="str">
        <f t="shared" si="19"/>
        <v>0,639803343588616+4,49111298045443E-002j</v>
      </c>
      <c r="E124">
        <f t="shared" si="20"/>
        <v>-3.8577231563645284</v>
      </c>
      <c r="F124">
        <f t="shared" si="21"/>
        <v>4.015302937567876</v>
      </c>
      <c r="G124">
        <f t="shared" si="22"/>
        <v>0.639803343588616</v>
      </c>
      <c r="H124">
        <f t="shared" si="23"/>
        <v>0.0449111298045443</v>
      </c>
      <c r="I124">
        <f t="shared" si="34"/>
        <v>8.909999999999991</v>
      </c>
      <c r="J124">
        <f t="shared" si="33"/>
        <v>1.002593040240623</v>
      </c>
      <c r="K124" t="e">
        <f t="shared" si="24"/>
        <v>#NUM!</v>
      </c>
      <c r="L124">
        <f t="shared" si="25"/>
        <v>4.580003752439207</v>
      </c>
      <c r="M124">
        <f t="shared" si="26"/>
        <v>0.9941898400626845</v>
      </c>
      <c r="N124">
        <f t="shared" si="27"/>
        <v>4.954999999999996</v>
      </c>
      <c r="O124">
        <f t="shared" si="28"/>
        <v>0.9954850888470133</v>
      </c>
      <c r="P124">
        <f t="shared" si="29"/>
        <v>33.0693666666666</v>
      </c>
      <c r="Q124">
        <f t="shared" si="30"/>
        <v>1</v>
      </c>
      <c r="R124">
        <f t="shared" si="31"/>
        <v>1.002593040240623</v>
      </c>
    </row>
    <row r="125" spans="1:18" ht="12.75">
      <c r="A125">
        <f t="shared" si="35"/>
        <v>0.6505149978319897</v>
      </c>
      <c r="B125">
        <f t="shared" si="32"/>
        <v>4.472135954999572</v>
      </c>
      <c r="C125" t="str">
        <f t="shared" si="18"/>
        <v>4,47213595499957j</v>
      </c>
      <c r="D125" s="1" t="str">
        <f t="shared" si="19"/>
        <v>0,641693811074917+4,37016542833826E-002j</v>
      </c>
      <c r="E125">
        <f t="shared" si="20"/>
        <v>-3.83334654521232</v>
      </c>
      <c r="F125">
        <f t="shared" si="21"/>
        <v>3.89603249788004</v>
      </c>
      <c r="G125">
        <f t="shared" si="22"/>
        <v>0.641693811074917</v>
      </c>
      <c r="H125">
        <f t="shared" si="23"/>
        <v>0.0437016542833826</v>
      </c>
      <c r="I125">
        <f t="shared" si="34"/>
        <v>8.999999999999991</v>
      </c>
      <c r="J125">
        <f t="shared" si="33"/>
        <v>1.0024578646678153</v>
      </c>
      <c r="K125" t="e">
        <f t="shared" si="24"/>
        <v>#NUM!</v>
      </c>
      <c r="L125">
        <f t="shared" si="25"/>
        <v>4.62500332811502</v>
      </c>
      <c r="M125">
        <f t="shared" si="26"/>
        <v>0.9944455017308789</v>
      </c>
      <c r="N125">
        <f t="shared" si="27"/>
        <v>4.999999999999996</v>
      </c>
      <c r="O125">
        <f t="shared" si="28"/>
        <v>0.9957647615078612</v>
      </c>
      <c r="P125">
        <f t="shared" si="29"/>
        <v>33.66666666666661</v>
      </c>
      <c r="Q125">
        <f t="shared" si="30"/>
        <v>1</v>
      </c>
      <c r="R125">
        <f t="shared" si="31"/>
        <v>1.0024578646678153</v>
      </c>
    </row>
    <row r="126" spans="1:18" ht="12.75">
      <c r="A126">
        <f t="shared" si="35"/>
        <v>0.6670201478103096</v>
      </c>
      <c r="B126">
        <f t="shared" si="32"/>
        <v>4.645368255374213</v>
      </c>
      <c r="C126" t="str">
        <f t="shared" si="18"/>
        <v>4,64536825537421j</v>
      </c>
      <c r="D126" s="1" t="str">
        <f t="shared" si="19"/>
        <v>0,643456632833112+4,24881437515359E-002j</v>
      </c>
      <c r="E126">
        <f t="shared" si="20"/>
        <v>-3.81071982562937</v>
      </c>
      <c r="F126">
        <f t="shared" si="21"/>
        <v>3.7778186626271704</v>
      </c>
      <c r="G126">
        <f t="shared" si="22"/>
        <v>0.643456632833112</v>
      </c>
      <c r="H126">
        <f t="shared" si="23"/>
        <v>0.0424881437515359</v>
      </c>
      <c r="I126">
        <f t="shared" si="34"/>
        <v>9.089999999999991</v>
      </c>
      <c r="J126">
        <f t="shared" si="33"/>
        <v>1.002325473273707</v>
      </c>
      <c r="K126" t="e">
        <f t="shared" si="24"/>
        <v>#NUM!</v>
      </c>
      <c r="L126">
        <f t="shared" si="25"/>
        <v>4.670002951773227</v>
      </c>
      <c r="M126">
        <f t="shared" si="26"/>
        <v>0.9946899136418739</v>
      </c>
      <c r="N126">
        <f t="shared" si="27"/>
        <v>5.0449999999999955</v>
      </c>
      <c r="O126">
        <f t="shared" si="28"/>
        <v>0.9960274681241056</v>
      </c>
      <c r="P126">
        <f t="shared" si="29"/>
        <v>34.269366666666606</v>
      </c>
      <c r="Q126">
        <f t="shared" si="30"/>
        <v>1</v>
      </c>
      <c r="R126">
        <f t="shared" si="31"/>
        <v>1.002325473273707</v>
      </c>
    </row>
    <row r="127" spans="1:18" ht="12.75">
      <c r="A127">
        <f t="shared" si="35"/>
        <v>0.6835252977886295</v>
      </c>
      <c r="B127">
        <f t="shared" si="32"/>
        <v>4.825310868269551</v>
      </c>
      <c r="C127" t="str">
        <f t="shared" si="18"/>
        <v>4,82531086826955j</v>
      </c>
      <c r="D127" s="1" t="str">
        <f t="shared" si="19"/>
        <v>0,645099632683212+4,12758618266022E-002j</v>
      </c>
      <c r="E127">
        <f t="shared" si="20"/>
        <v>-3.78972076055301</v>
      </c>
      <c r="F127">
        <f t="shared" si="21"/>
        <v>3.6610055036750415</v>
      </c>
      <c r="G127">
        <f t="shared" si="22"/>
        <v>0.645099632683212</v>
      </c>
      <c r="H127">
        <f t="shared" si="23"/>
        <v>0.0412758618266022</v>
      </c>
      <c r="I127">
        <f t="shared" si="34"/>
        <v>9.17999999999999</v>
      </c>
      <c r="J127">
        <f t="shared" si="33"/>
        <v>1.0021962246058025</v>
      </c>
      <c r="K127" t="e">
        <f t="shared" si="24"/>
        <v>#NUM!</v>
      </c>
      <c r="L127">
        <f t="shared" si="25"/>
        <v>4.715002617987999</v>
      </c>
      <c r="M127">
        <f t="shared" si="26"/>
        <v>0.9949235708133151</v>
      </c>
      <c r="N127">
        <f t="shared" si="27"/>
        <v>5.089999999999995</v>
      </c>
      <c r="O127">
        <f t="shared" si="28"/>
        <v>0.99627420890722</v>
      </c>
      <c r="P127">
        <f t="shared" si="29"/>
        <v>34.877466666666606</v>
      </c>
      <c r="Q127">
        <f t="shared" si="30"/>
        <v>1</v>
      </c>
      <c r="R127">
        <f t="shared" si="31"/>
        <v>1.0021962246058025</v>
      </c>
    </row>
    <row r="128" spans="1:18" ht="12.75">
      <c r="A128">
        <f t="shared" si="35"/>
        <v>0.7000304477669493</v>
      </c>
      <c r="B128">
        <f t="shared" si="32"/>
        <v>5.012223723814251</v>
      </c>
      <c r="C128" t="str">
        <f t="shared" si="18"/>
        <v>5,01222372381425j</v>
      </c>
      <c r="D128" s="1" t="str">
        <f t="shared" si="19"/>
        <v>0,646630276854038+4,00693581461098E-002j</v>
      </c>
      <c r="E128">
        <f t="shared" si="20"/>
        <v>-3.770235028201725</v>
      </c>
      <c r="F128">
        <f t="shared" si="21"/>
        <v>3.5458799842129585</v>
      </c>
      <c r="G128">
        <f t="shared" si="22"/>
        <v>0.646630276854038</v>
      </c>
      <c r="H128">
        <f t="shared" si="23"/>
        <v>0.0400693581461098</v>
      </c>
      <c r="I128">
        <f t="shared" si="34"/>
        <v>9.26999999999999</v>
      </c>
      <c r="J128">
        <f t="shared" si="33"/>
        <v>1.0020704206823892</v>
      </c>
      <c r="K128" t="e">
        <f t="shared" si="24"/>
        <v>#NUM!</v>
      </c>
      <c r="L128">
        <f t="shared" si="25"/>
        <v>4.760002321947058</v>
      </c>
      <c r="M128">
        <f t="shared" si="26"/>
        <v>0.9951469464808251</v>
      </c>
      <c r="N128">
        <f t="shared" si="27"/>
        <v>5.134999999999995</v>
      </c>
      <c r="O128">
        <f t="shared" si="28"/>
        <v>0.9965059275033988</v>
      </c>
      <c r="P128">
        <f t="shared" si="29"/>
        <v>35.49096666666661</v>
      </c>
      <c r="Q128">
        <f t="shared" si="30"/>
        <v>1</v>
      </c>
      <c r="R128">
        <f t="shared" si="31"/>
        <v>1.0020704206823892</v>
      </c>
    </row>
    <row r="129" spans="1:18" ht="12.75">
      <c r="A129">
        <f t="shared" si="35"/>
        <v>0.7165355977452692</v>
      </c>
      <c r="B129">
        <f t="shared" si="32"/>
        <v>5.206376820769638</v>
      </c>
      <c r="C129" t="str">
        <f t="shared" si="18"/>
        <v>5,20637682076964j</v>
      </c>
      <c r="D129" s="1" t="str">
        <f t="shared" si="19"/>
        <v>0,648055669791478+3,88725446161036E-002j</v>
      </c>
      <c r="E129">
        <f t="shared" si="20"/>
        <v>-3.7521558311891146</v>
      </c>
      <c r="F129">
        <f t="shared" si="21"/>
        <v>3.432679329134452</v>
      </c>
      <c r="G129">
        <f t="shared" si="22"/>
        <v>0.648055669791478</v>
      </c>
      <c r="H129">
        <f t="shared" si="23"/>
        <v>0.0388725446161036</v>
      </c>
      <c r="I129">
        <f t="shared" si="34"/>
        <v>9.35999999999999</v>
      </c>
      <c r="J129">
        <f t="shared" si="33"/>
        <v>1.0019483118486843</v>
      </c>
      <c r="K129" t="e">
        <f t="shared" si="24"/>
        <v>#NUM!</v>
      </c>
      <c r="L129">
        <f t="shared" si="25"/>
        <v>4.805002059382298</v>
      </c>
      <c r="M129">
        <f t="shared" si="26"/>
        <v>0.9953604930564676</v>
      </c>
      <c r="N129">
        <f t="shared" si="27"/>
        <v>5.179999999999995</v>
      </c>
      <c r="O129">
        <f t="shared" si="28"/>
        <v>0.9967235139880845</v>
      </c>
      <c r="P129">
        <f t="shared" si="29"/>
        <v>36.109866666666605</v>
      </c>
      <c r="Q129">
        <f t="shared" si="30"/>
        <v>1</v>
      </c>
      <c r="R129">
        <f t="shared" si="31"/>
        <v>1.0019483118486843</v>
      </c>
    </row>
    <row r="130" spans="1:18" ht="12.75">
      <c r="A130">
        <f t="shared" si="35"/>
        <v>0.7330407477235891</v>
      </c>
      <c r="B130">
        <f t="shared" si="32"/>
        <v>5.4080506165474365</v>
      </c>
      <c r="C130" t="str">
        <f t="shared" si="18"/>
        <v>5,40805061654744j</v>
      </c>
      <c r="D130" s="1" t="str">
        <f t="shared" si="19"/>
        <v>0,649382554528147+3,76887646221801E-002j</v>
      </c>
      <c r="E130">
        <f t="shared" si="20"/>
        <v>-3.7353834987627996</v>
      </c>
      <c r="F130">
        <f t="shared" si="21"/>
        <v>3.321597485179442</v>
      </c>
      <c r="G130">
        <f t="shared" si="22"/>
        <v>0.649382554528147</v>
      </c>
      <c r="H130">
        <f t="shared" si="23"/>
        <v>0.0376887646221801</v>
      </c>
      <c r="I130">
        <f t="shared" si="34"/>
        <v>9.44999999999999</v>
      </c>
      <c r="J130">
        <f t="shared" si="33"/>
        <v>1.001830101346674</v>
      </c>
      <c r="K130" t="e">
        <f t="shared" si="24"/>
        <v>#NUM!</v>
      </c>
      <c r="L130">
        <f t="shared" si="25"/>
        <v>4.850001826508247</v>
      </c>
      <c r="M130">
        <f t="shared" si="26"/>
        <v>0.9955646430450359</v>
      </c>
      <c r="N130">
        <f t="shared" si="27"/>
        <v>5.224999999999995</v>
      </c>
      <c r="O130">
        <f t="shared" si="28"/>
        <v>0.9969278077201106</v>
      </c>
      <c r="P130">
        <f t="shared" si="29"/>
        <v>36.7341666666666</v>
      </c>
      <c r="Q130">
        <f t="shared" si="30"/>
        <v>1</v>
      </c>
      <c r="R130">
        <f t="shared" si="31"/>
        <v>1.001830101346674</v>
      </c>
    </row>
    <row r="131" spans="1:18" ht="12.75">
      <c r="A131">
        <f t="shared" si="35"/>
        <v>0.7495458977019089</v>
      </c>
      <c r="B131">
        <f t="shared" si="32"/>
        <v>5.617536432335231</v>
      </c>
      <c r="C131" t="str">
        <f t="shared" si="18"/>
        <v>5,61753643233523j</v>
      </c>
      <c r="D131" s="1" t="str">
        <f t="shared" si="19"/>
        <v>0,650617316695124+3,65208556995671E-002j</v>
      </c>
      <c r="E131">
        <f t="shared" si="20"/>
        <v>-3.7198250895240474</v>
      </c>
      <c r="F131">
        <f t="shared" si="21"/>
        <v>3.2127907827827302</v>
      </c>
      <c r="G131">
        <f t="shared" si="22"/>
        <v>0.650617316695124</v>
      </c>
      <c r="H131">
        <f t="shared" si="23"/>
        <v>0.0365208556995671</v>
      </c>
      <c r="I131">
        <f t="shared" si="34"/>
        <v>9.53999999999999</v>
      </c>
      <c r="J131">
        <f t="shared" si="33"/>
        <v>1.0017159496077777</v>
      </c>
      <c r="K131" t="e">
        <f t="shared" si="24"/>
        <v>#NUM!</v>
      </c>
      <c r="L131">
        <f t="shared" si="25"/>
        <v>4.895001619967491</v>
      </c>
      <c r="M131">
        <f t="shared" si="26"/>
        <v>0.9957598099200233</v>
      </c>
      <c r="N131">
        <f t="shared" si="27"/>
        <v>5.269999999999995</v>
      </c>
      <c r="O131">
        <f t="shared" si="28"/>
        <v>0.9971196000603224</v>
      </c>
      <c r="P131">
        <f t="shared" si="29"/>
        <v>37.363866666666596</v>
      </c>
      <c r="Q131">
        <f t="shared" si="30"/>
        <v>1</v>
      </c>
      <c r="R131">
        <f t="shared" si="31"/>
        <v>1.0017159496077777</v>
      </c>
    </row>
    <row r="132" spans="1:18" ht="12.75">
      <c r="A132">
        <f t="shared" si="35"/>
        <v>0.7660510476802288</v>
      </c>
      <c r="B132">
        <f t="shared" si="32"/>
        <v>5.835136873914805</v>
      </c>
      <c r="C132" t="str">
        <f t="shared" si="18"/>
        <v>5,8351368739148j</v>
      </c>
      <c r="D132" s="1" t="str">
        <f t="shared" si="19"/>
        <v>0,651765991401083+3,5371206156476E-002j</v>
      </c>
      <c r="E132">
        <f t="shared" si="20"/>
        <v>-3.7053940000959478</v>
      </c>
      <c r="F132">
        <f t="shared" si="21"/>
        <v>3.106382898040609</v>
      </c>
      <c r="G132">
        <f t="shared" si="22"/>
        <v>0.651765991401083</v>
      </c>
      <c r="H132">
        <f t="shared" si="23"/>
        <v>0.035371206156476</v>
      </c>
      <c r="I132">
        <f t="shared" si="34"/>
        <v>9.62999999999999</v>
      </c>
      <c r="J132">
        <f t="shared" si="33"/>
        <v>1.0016059782778488</v>
      </c>
      <c r="K132" t="e">
        <f t="shared" si="24"/>
        <v>#NUM!</v>
      </c>
      <c r="L132">
        <f t="shared" si="25"/>
        <v>4.940001436782274</v>
      </c>
      <c r="M132">
        <f t="shared" si="26"/>
        <v>0.9959463889610486</v>
      </c>
      <c r="N132">
        <f t="shared" si="27"/>
        <v>5.314999999999995</v>
      </c>
      <c r="O132">
        <f t="shared" si="28"/>
        <v>0.9972996369595519</v>
      </c>
      <c r="P132">
        <f t="shared" si="29"/>
        <v>37.9989666666666</v>
      </c>
      <c r="Q132">
        <f t="shared" si="30"/>
        <v>1</v>
      </c>
      <c r="R132">
        <f t="shared" si="31"/>
        <v>1.0016059782778488</v>
      </c>
    </row>
    <row r="133" spans="1:18" ht="12.75">
      <c r="A133">
        <f t="shared" si="35"/>
        <v>0.7825561976585487</v>
      </c>
      <c r="B133">
        <f t="shared" si="32"/>
        <v>6.061166268781279</v>
      </c>
      <c r="C133" t="str">
        <f t="shared" si="18"/>
        <v>6,06116626878128j</v>
      </c>
      <c r="D133" s="1" t="str">
        <f t="shared" si="19"/>
        <v>0,652834272328895+3,42418061330142E-002j</v>
      </c>
      <c r="E133">
        <f t="shared" si="20"/>
        <v>-3.6920095837277547</v>
      </c>
      <c r="F133">
        <f t="shared" si="21"/>
        <v>3.0024692011650274</v>
      </c>
      <c r="G133">
        <f t="shared" si="22"/>
        <v>0.652834272328895</v>
      </c>
      <c r="H133">
        <f t="shared" si="23"/>
        <v>0.0342418061330142</v>
      </c>
      <c r="I133">
        <f t="shared" si="34"/>
        <v>9.71999999999999</v>
      </c>
      <c r="J133">
        <f t="shared" si="33"/>
        <v>1.0015002739843017</v>
      </c>
      <c r="K133" t="e">
        <f t="shared" si="24"/>
        <v>#NUM!</v>
      </c>
      <c r="L133">
        <f t="shared" si="25"/>
        <v>4.9850012743115615</v>
      </c>
      <c r="M133">
        <f t="shared" si="26"/>
        <v>0.9961247580544317</v>
      </c>
      <c r="N133">
        <f t="shared" si="27"/>
        <v>5.359999999999995</v>
      </c>
      <c r="O133">
        <f t="shared" si="28"/>
        <v>0.9974686214208133</v>
      </c>
      <c r="P133">
        <f t="shared" si="29"/>
        <v>38.63946666666659</v>
      </c>
      <c r="Q133">
        <f t="shared" si="30"/>
        <v>1</v>
      </c>
      <c r="R133">
        <f t="shared" si="31"/>
        <v>1.0015002739843017</v>
      </c>
    </row>
    <row r="134" spans="1:18" ht="12.75">
      <c r="A134">
        <f t="shared" si="35"/>
        <v>0.7990613476368685</v>
      </c>
      <c r="B134">
        <f t="shared" si="32"/>
        <v>6.295951120194471</v>
      </c>
      <c r="C134" t="str">
        <f t="shared" si="18"/>
        <v>6,29595112019447j</v>
      </c>
      <c r="D134" s="1" t="str">
        <f t="shared" si="19"/>
        <v>0,653827522507004+3,31342935594844E-002j</v>
      </c>
      <c r="E134">
        <f t="shared" si="20"/>
        <v>-3.6795967816657704</v>
      </c>
      <c r="F134">
        <f t="shared" si="21"/>
        <v>2.9011205671477818</v>
      </c>
      <c r="G134">
        <f t="shared" si="22"/>
        <v>0.653827522507004</v>
      </c>
      <c r="H134">
        <f t="shared" si="23"/>
        <v>0.0331342935594844</v>
      </c>
      <c r="I134">
        <f t="shared" si="34"/>
        <v>9.80999999999999</v>
      </c>
      <c r="J134">
        <f t="shared" si="33"/>
        <v>1.00139889185537</v>
      </c>
      <c r="K134" t="e">
        <f t="shared" si="24"/>
        <v>#NUM!</v>
      </c>
      <c r="L134">
        <f t="shared" si="25"/>
        <v>5.030001130212966</v>
      </c>
      <c r="M134">
        <f t="shared" si="26"/>
        <v>0.9962952784585426</v>
      </c>
      <c r="N134">
        <f t="shared" si="27"/>
        <v>5.404999999999995</v>
      </c>
      <c r="O134">
        <f t="shared" si="28"/>
        <v>0.9976272158405489</v>
      </c>
      <c r="P134">
        <f t="shared" si="29"/>
        <v>39.28536666666659</v>
      </c>
      <c r="Q134">
        <f t="shared" si="30"/>
        <v>1</v>
      </c>
      <c r="R134">
        <f t="shared" si="31"/>
        <v>1.00139889185537</v>
      </c>
    </row>
    <row r="135" spans="1:18" ht="12.75">
      <c r="A135">
        <f t="shared" si="35"/>
        <v>0.8155664976151884</v>
      </c>
      <c r="B135">
        <f t="shared" si="32"/>
        <v>6.53983057881833</v>
      </c>
      <c r="C135" t="str">
        <f t="shared" si="18"/>
        <v>6,53983057881833j</v>
      </c>
      <c r="D135" s="1" t="str">
        <f t="shared" si="19"/>
        <v>0,654750786304587+3,20499954549067E-002j</v>
      </c>
      <c r="E135">
        <f t="shared" si="20"/>
        <v>-3.668085769221788</v>
      </c>
      <c r="F135">
        <f t="shared" si="21"/>
        <v>2.802386714963155</v>
      </c>
      <c r="G135">
        <f t="shared" si="22"/>
        <v>0.654750786304587</v>
      </c>
      <c r="H135">
        <f t="shared" si="23"/>
        <v>0.0320499954549067</v>
      </c>
      <c r="I135">
        <f t="shared" si="34"/>
        <v>9.89999999999999</v>
      </c>
      <c r="J135">
        <f t="shared" si="33"/>
        <v>1.001301858801622</v>
      </c>
      <c r="K135" t="e">
        <f t="shared" si="24"/>
        <v>#NUM!</v>
      </c>
      <c r="L135">
        <f t="shared" si="25"/>
        <v>5.0750010024089764</v>
      </c>
      <c r="M135">
        <f t="shared" si="26"/>
        <v>0.9964582955354739</v>
      </c>
      <c r="N135">
        <f t="shared" si="27"/>
        <v>5.449999999999995</v>
      </c>
      <c r="O135">
        <f t="shared" si="28"/>
        <v>0.9977760442337081</v>
      </c>
      <c r="P135">
        <f t="shared" si="29"/>
        <v>39.93666666666659</v>
      </c>
      <c r="Q135">
        <f t="shared" si="30"/>
        <v>1</v>
      </c>
      <c r="R135">
        <f t="shared" si="31"/>
        <v>1.001301858801622</v>
      </c>
    </row>
    <row r="136" spans="1:18" ht="12.75">
      <c r="A136">
        <f t="shared" si="35"/>
        <v>0.8320716475935083</v>
      </c>
      <c r="B136">
        <f t="shared" si="32"/>
        <v>6.7931569326297785</v>
      </c>
      <c r="C136" t="str">
        <f t="shared" si="18"/>
        <v>6,79315693262978j</v>
      </c>
      <c r="D136" s="1" t="str">
        <f t="shared" si="19"/>
        <v>0,655608802277807+3,09899649809361E-002j</v>
      </c>
      <c r="E136">
        <f t="shared" si="20"/>
        <v>-3.6574116177726967</v>
      </c>
      <c r="F136">
        <f t="shared" si="21"/>
        <v>2.706299133383918</v>
      </c>
      <c r="G136">
        <f t="shared" si="22"/>
        <v>0.655608802277807</v>
      </c>
      <c r="H136">
        <f t="shared" si="23"/>
        <v>0.0309899649809361</v>
      </c>
      <c r="I136">
        <f t="shared" si="34"/>
        <v>9.98999999999999</v>
      </c>
      <c r="J136">
        <f t="shared" si="33"/>
        <v>1.001209176569927</v>
      </c>
      <c r="K136" t="e">
        <f t="shared" si="24"/>
        <v>#NUM!</v>
      </c>
      <c r="L136">
        <f t="shared" si="25"/>
        <v>5.120000889057007</v>
      </c>
      <c r="M136">
        <f t="shared" si="26"/>
        <v>0.996614139450516</v>
      </c>
      <c r="N136">
        <f t="shared" si="27"/>
        <v>5.494999999999995</v>
      </c>
      <c r="O136">
        <f t="shared" si="28"/>
        <v>0.9979156943473644</v>
      </c>
      <c r="P136">
        <f t="shared" si="29"/>
        <v>40.59336666666659</v>
      </c>
      <c r="Q136">
        <f t="shared" si="30"/>
        <v>1</v>
      </c>
      <c r="R136">
        <f t="shared" si="31"/>
        <v>1.001209176569927</v>
      </c>
    </row>
    <row r="137" spans="1:18" ht="12.75">
      <c r="A137">
        <f t="shared" si="35"/>
        <v>0.8485767975718281</v>
      </c>
      <c r="B137">
        <f t="shared" si="32"/>
        <v>7.056296115804616</v>
      </c>
      <c r="C137" t="str">
        <f t="shared" si="18"/>
        <v>7,05629611580462j</v>
      </c>
      <c r="D137" s="1" t="str">
        <f t="shared" si="19"/>
        <v>0,656406016560982+2,9955014639264E-002j</v>
      </c>
      <c r="E137">
        <f t="shared" si="20"/>
        <v>-3.647513973389615</v>
      </c>
      <c r="F137">
        <f t="shared" si="21"/>
        <v>2.6128736442487344</v>
      </c>
      <c r="G137">
        <f t="shared" si="22"/>
        <v>0.656406016560982</v>
      </c>
      <c r="H137">
        <f t="shared" si="23"/>
        <v>0.029955014639264</v>
      </c>
      <c r="I137">
        <f t="shared" si="34"/>
        <v>10.07999999999999</v>
      </c>
      <c r="J137">
        <f t="shared" si="33"/>
        <v>1.0011208245800691</v>
      </c>
      <c r="K137" t="e">
        <f t="shared" si="24"/>
        <v>#NUM!</v>
      </c>
      <c r="L137">
        <f t="shared" si="25"/>
        <v>5.165000788522828</v>
      </c>
      <c r="M137">
        <f t="shared" si="26"/>
        <v>0.9967631258408552</v>
      </c>
      <c r="N137">
        <f t="shared" si="27"/>
        <v>5.539999999999995</v>
      </c>
      <c r="O137">
        <f t="shared" si="28"/>
        <v>0.9980467196674974</v>
      </c>
      <c r="P137">
        <f t="shared" si="29"/>
        <v>41.25546666666658</v>
      </c>
      <c r="Q137">
        <f t="shared" si="30"/>
        <v>1</v>
      </c>
      <c r="R137">
        <f t="shared" si="31"/>
        <v>1.0011208245800691</v>
      </c>
    </row>
    <row r="138" spans="1:18" ht="12.75">
      <c r="A138">
        <f t="shared" si="35"/>
        <v>0.865081947550148</v>
      </c>
      <c r="B138">
        <f t="shared" si="32"/>
        <v>7.3296282373155766</v>
      </c>
      <c r="C138" t="str">
        <f t="shared" si="18"/>
        <v>7,32962823731558j</v>
      </c>
      <c r="D138" s="1" t="str">
        <f t="shared" si="19"/>
        <v>0,657146596552961+2,89457459729483E-002j</v>
      </c>
      <c r="E138">
        <f t="shared" si="20"/>
        <v>-3.6383367523849586</v>
      </c>
      <c r="F138">
        <f t="shared" si="21"/>
        <v>2.522112647674571</v>
      </c>
      <c r="G138">
        <f t="shared" si="22"/>
        <v>0.657146596552961</v>
      </c>
      <c r="H138">
        <f t="shared" si="23"/>
        <v>0.0289457459729483</v>
      </c>
      <c r="I138">
        <f t="shared" si="34"/>
        <v>10.16999999999999</v>
      </c>
      <c r="J138">
        <f t="shared" si="33"/>
        <v>1.0010367625541634</v>
      </c>
      <c r="K138" t="e">
        <f t="shared" si="24"/>
        <v>#NUM!</v>
      </c>
      <c r="L138">
        <f t="shared" si="25"/>
        <v>5.2100006993570105</v>
      </c>
      <c r="M138">
        <f t="shared" si="26"/>
        <v>0.996905556454847</v>
      </c>
      <c r="N138">
        <f t="shared" si="27"/>
        <v>5.584999999999995</v>
      </c>
      <c r="O138">
        <f t="shared" si="28"/>
        <v>0.998169641323468</v>
      </c>
      <c r="P138">
        <f t="shared" si="29"/>
        <v>41.92296666666658</v>
      </c>
      <c r="Q138">
        <f t="shared" si="30"/>
        <v>1</v>
      </c>
      <c r="R138">
        <f t="shared" si="31"/>
        <v>1.0010367625541634</v>
      </c>
    </row>
    <row r="139" spans="1:18" ht="12.75">
      <c r="A139">
        <f t="shared" si="35"/>
        <v>0.8815870975284679</v>
      </c>
      <c r="B139">
        <f t="shared" si="32"/>
        <v>7.613548130006144</v>
      </c>
      <c r="C139" t="str">
        <f t="shared" si="18"/>
        <v>7,61354813000614j</v>
      </c>
      <c r="D139" s="1" t="str">
        <f t="shared" si="19"/>
        <v>0,657834444696592+2,79625761047921E-002j</v>
      </c>
      <c r="E139">
        <f t="shared" si="20"/>
        <v>-3.6298278537582225</v>
      </c>
      <c r="F139">
        <f t="shared" si="21"/>
        <v>2.4340070881665796</v>
      </c>
      <c r="G139">
        <f t="shared" si="22"/>
        <v>0.657834444696592</v>
      </c>
      <c r="H139">
        <f t="shared" si="23"/>
        <v>0.0279625761047921</v>
      </c>
      <c r="I139">
        <f t="shared" si="34"/>
        <v>10.25999999999999</v>
      </c>
      <c r="J139">
        <f t="shared" si="33"/>
        <v>1.0009569329489232</v>
      </c>
      <c r="K139" t="e">
        <f t="shared" si="24"/>
        <v>#NUM!</v>
      </c>
      <c r="L139">
        <f t="shared" si="25"/>
        <v>5.255000620274024</v>
      </c>
      <c r="M139">
        <f t="shared" si="26"/>
        <v>0.997041719763159</v>
      </c>
      <c r="N139">
        <f t="shared" si="27"/>
        <v>5.629999999999995</v>
      </c>
      <c r="O139">
        <f t="shared" si="28"/>
        <v>0.9982849498946108</v>
      </c>
      <c r="P139">
        <f t="shared" si="29"/>
        <v>42.59586666666658</v>
      </c>
      <c r="Q139">
        <f t="shared" si="30"/>
        <v>1</v>
      </c>
      <c r="R139">
        <f t="shared" si="31"/>
        <v>1.0009569329489232</v>
      </c>
    </row>
    <row r="140" spans="1:18" ht="12.75">
      <c r="A140">
        <f t="shared" si="35"/>
        <v>0.8980922475067877</v>
      </c>
      <c r="B140">
        <f t="shared" si="32"/>
        <v>7.908465920933221</v>
      </c>
      <c r="C140" t="str">
        <f t="shared" si="18"/>
        <v>7,90846592093322j</v>
      </c>
      <c r="D140" s="1" t="str">
        <f t="shared" si="19"/>
        <v>0,658473212189376+2,70057614192438E-002j</v>
      </c>
      <c r="E140">
        <f t="shared" si="20"/>
        <v>-3.621938888290297</v>
      </c>
      <c r="F140">
        <f t="shared" si="21"/>
        <v>2.348538175730262</v>
      </c>
      <c r="G140">
        <f t="shared" si="22"/>
        <v>0.658473212189376</v>
      </c>
      <c r="H140">
        <f t="shared" si="23"/>
        <v>0.0270057614192438</v>
      </c>
      <c r="I140">
        <f t="shared" si="34"/>
        <v>10.349999999999989</v>
      </c>
      <c r="J140">
        <f t="shared" si="33"/>
        <v>1.000881263200706</v>
      </c>
      <c r="K140" t="e">
        <f t="shared" si="24"/>
        <v>#NUM!</v>
      </c>
      <c r="L140">
        <f t="shared" si="25"/>
        <v>5.300000550133708</v>
      </c>
      <c r="M140">
        <f t="shared" si="26"/>
        <v>0.9971718915430234</v>
      </c>
      <c r="N140">
        <f t="shared" si="27"/>
        <v>5.6749999999999945</v>
      </c>
      <c r="O140">
        <f t="shared" si="28"/>
        <v>0.9983931071232518</v>
      </c>
      <c r="P140">
        <f t="shared" si="29"/>
        <v>43.27416666666659</v>
      </c>
      <c r="Q140">
        <f t="shared" si="30"/>
        <v>1</v>
      </c>
      <c r="R140">
        <f t="shared" si="31"/>
        <v>1.000881263200706</v>
      </c>
    </row>
    <row r="141" spans="1:18" ht="12.75">
      <c r="A141">
        <f t="shared" si="35"/>
        <v>0.9145973974851076</v>
      </c>
      <c r="B141">
        <f t="shared" si="32"/>
        <v>8.21480762380255</v>
      </c>
      <c r="C141" t="str">
        <f t="shared" si="18"/>
        <v>8,21480762380255j</v>
      </c>
      <c r="D141" s="1" t="str">
        <f t="shared" si="19"/>
        <v>0,659066312497068+2,60754186687004E-002j</v>
      </c>
      <c r="E141">
        <f t="shared" si="20"/>
        <v>-3.6146249238687993</v>
      </c>
      <c r="F141">
        <f t="shared" si="21"/>
        <v>2.265678891854302</v>
      </c>
      <c r="G141">
        <f t="shared" si="22"/>
        <v>0.659066312497068</v>
      </c>
      <c r="H141">
        <f t="shared" si="23"/>
        <v>0.0260754186687004</v>
      </c>
      <c r="I141">
        <f t="shared" si="34"/>
        <v>10.439999999999989</v>
      </c>
      <c r="J141">
        <f t="shared" si="33"/>
        <v>1.0008096677930898</v>
      </c>
      <c r="K141" t="e">
        <f t="shared" si="24"/>
        <v>#NUM!</v>
      </c>
      <c r="L141">
        <f t="shared" si="25"/>
        <v>5.345000487924827</v>
      </c>
      <c r="M141">
        <f t="shared" si="26"/>
        <v>0.9972963354367795</v>
      </c>
      <c r="N141">
        <f t="shared" si="27"/>
        <v>5.719999999999994</v>
      </c>
      <c r="O141">
        <f t="shared" si="28"/>
        <v>0.9984945475383461</v>
      </c>
      <c r="P141">
        <f t="shared" si="29"/>
        <v>43.95786666666658</v>
      </c>
      <c r="Q141">
        <f t="shared" si="30"/>
        <v>1</v>
      </c>
      <c r="R141">
        <f t="shared" si="31"/>
        <v>1.0008096677930898</v>
      </c>
    </row>
    <row r="142" spans="1:18" ht="12.75">
      <c r="A142">
        <f t="shared" si="35"/>
        <v>0.9311025474634275</v>
      </c>
      <c r="B142">
        <f t="shared" si="32"/>
        <v>8.533015754352688</v>
      </c>
      <c r="C142" t="str">
        <f t="shared" si="18"/>
        <v>8,53301575435269j</v>
      </c>
      <c r="D142" s="1" t="str">
        <f t="shared" si="19"/>
        <v>0,659616934570242+2,51715437608674E-002j</v>
      </c>
      <c r="E142">
        <f t="shared" si="20"/>
        <v>-3.6078442465063327</v>
      </c>
      <c r="F142">
        <f t="shared" si="21"/>
        <v>2.185395306536378</v>
      </c>
      <c r="G142">
        <f t="shared" si="22"/>
        <v>0.659616934570242</v>
      </c>
      <c r="H142">
        <f t="shared" si="23"/>
        <v>0.0251715437608674</v>
      </c>
      <c r="I142">
        <f t="shared" si="34"/>
        <v>10.529999999999989</v>
      </c>
      <c r="J142">
        <f t="shared" si="33"/>
        <v>1.0007420501565283</v>
      </c>
      <c r="K142" t="e">
        <f t="shared" si="24"/>
        <v>#NUM!</v>
      </c>
      <c r="L142">
        <f t="shared" si="25"/>
        <v>5.390000432750501</v>
      </c>
      <c r="M142">
        <f t="shared" si="26"/>
        <v>0.9974153034858398</v>
      </c>
      <c r="N142">
        <f t="shared" si="27"/>
        <v>5.764999999999994</v>
      </c>
      <c r="O142">
        <f t="shared" si="28"/>
        <v>0.9985896799937967</v>
      </c>
      <c r="P142">
        <f t="shared" si="29"/>
        <v>44.64696666666658</v>
      </c>
      <c r="Q142">
        <f t="shared" si="30"/>
        <v>1</v>
      </c>
      <c r="R142">
        <f t="shared" si="31"/>
        <v>1.0007420501565283</v>
      </c>
    </row>
    <row r="143" spans="1:18" ht="12.75">
      <c r="A143">
        <f t="shared" si="35"/>
        <v>0.9476076974417473</v>
      </c>
      <c r="B143">
        <f t="shared" si="32"/>
        <v>8.863549969576406</v>
      </c>
      <c r="C143" t="str">
        <f t="shared" si="18"/>
        <v>8,86354996957641j</v>
      </c>
      <c r="D143" s="1" t="str">
        <f t="shared" si="19"/>
        <v>0,66012805568727+2,42940284609951E-002j</v>
      </c>
      <c r="E143">
        <f t="shared" si="20"/>
        <v>-3.6015581364327924</v>
      </c>
      <c r="F143">
        <f t="shared" si="21"/>
        <v>2.107647729292663</v>
      </c>
      <c r="G143">
        <f t="shared" si="22"/>
        <v>0.66012805568727</v>
      </c>
      <c r="H143">
        <f t="shared" si="23"/>
        <v>0.0242940284609951</v>
      </c>
      <c r="I143">
        <f t="shared" si="34"/>
        <v>10.619999999999989</v>
      </c>
      <c r="J143">
        <f t="shared" si="33"/>
        <v>1.0006783044094143</v>
      </c>
      <c r="K143" t="e">
        <f t="shared" si="24"/>
        <v>#NUM!</v>
      </c>
      <c r="L143">
        <f t="shared" si="25"/>
        <v>5.435000383815263</v>
      </c>
      <c r="M143">
        <f t="shared" si="26"/>
        <v>0.9975290366411601</v>
      </c>
      <c r="N143">
        <f t="shared" si="27"/>
        <v>5.809999999999994</v>
      </c>
      <c r="O143">
        <f t="shared" si="28"/>
        <v>0.9986788891253998</v>
      </c>
      <c r="P143">
        <f t="shared" si="29"/>
        <v>45.34146666666658</v>
      </c>
      <c r="Q143">
        <f t="shared" si="30"/>
        <v>1</v>
      </c>
      <c r="R143">
        <f t="shared" si="31"/>
        <v>1.0006783044094143</v>
      </c>
    </row>
    <row r="144" spans="1:18" ht="12.75">
      <c r="A144">
        <f t="shared" si="35"/>
        <v>0.9641128474200672</v>
      </c>
      <c r="B144">
        <f t="shared" si="32"/>
        <v>9.206887731702972</v>
      </c>
      <c r="C144" t="str">
        <f t="shared" si="18"/>
        <v>9,20688773170297j</v>
      </c>
      <c r="D144" s="1" t="str">
        <f t="shared" si="19"/>
        <v>0,660602453866779+2,34426752215151E-002j</v>
      </c>
      <c r="E144">
        <f t="shared" si="20"/>
        <v>-3.595730658588771</v>
      </c>
      <c r="F144">
        <f t="shared" si="21"/>
        <v>2.0323917142699783</v>
      </c>
      <c r="G144">
        <f t="shared" si="22"/>
        <v>0.660602453866779</v>
      </c>
      <c r="H144">
        <f t="shared" si="23"/>
        <v>0.0234426752215151</v>
      </c>
      <c r="I144">
        <f t="shared" si="34"/>
        <v>10.709999999999988</v>
      </c>
      <c r="J144">
        <f t="shared" si="33"/>
        <v>1.0006183169496283</v>
      </c>
      <c r="K144" t="e">
        <f t="shared" si="24"/>
        <v>#NUM!</v>
      </c>
      <c r="L144">
        <f t="shared" si="25"/>
        <v>5.480000340413599</v>
      </c>
      <c r="M144">
        <f t="shared" si="26"/>
        <v>0.9976377652512471</v>
      </c>
      <c r="N144">
        <f t="shared" si="27"/>
        <v>5.854999999999994</v>
      </c>
      <c r="O144">
        <f t="shared" si="28"/>
        <v>0.9987625367302199</v>
      </c>
      <c r="P144">
        <f t="shared" si="29"/>
        <v>46.041366666666576</v>
      </c>
      <c r="Q144">
        <f t="shared" si="30"/>
        <v>1</v>
      </c>
      <c r="R144">
        <f t="shared" si="31"/>
        <v>1.0006183169496283</v>
      </c>
    </row>
    <row r="145" spans="1:18" ht="12.75">
      <c r="A145">
        <f t="shared" si="35"/>
        <v>0.9806179973983871</v>
      </c>
      <c r="B145">
        <f t="shared" si="32"/>
        <v>9.563524997900336</v>
      </c>
      <c r="C145" t="str">
        <f t="shared" si="18"/>
        <v>9,56352499790034j</v>
      </c>
      <c r="D145" s="1" t="str">
        <f t="shared" si="19"/>
        <v>0,661042719808716+2,26172103318169E-002j</v>
      </c>
      <c r="E145">
        <f t="shared" si="20"/>
        <v>-3.59032846681783</v>
      </c>
      <c r="F145">
        <f t="shared" si="21"/>
        <v>1.959578937112852</v>
      </c>
      <c r="G145">
        <f t="shared" si="22"/>
        <v>0.661042719808716</v>
      </c>
      <c r="H145">
        <f t="shared" si="23"/>
        <v>0.0226172103318169</v>
      </c>
      <c r="I145">
        <f t="shared" si="34"/>
        <v>10.799999999999988</v>
      </c>
      <c r="J145">
        <f t="shared" si="33"/>
        <v>1.0005619679053843</v>
      </c>
      <c r="K145" t="e">
        <f t="shared" si="24"/>
        <v>#NUM!</v>
      </c>
      <c r="L145">
        <f t="shared" si="25"/>
        <v>5.5250003019197775</v>
      </c>
      <c r="M145">
        <f t="shared" si="26"/>
        <v>0.9977417095286937</v>
      </c>
      <c r="N145">
        <f t="shared" si="27"/>
        <v>5.899999999999994</v>
      </c>
      <c r="O145">
        <f t="shared" si="28"/>
        <v>0.9988409630720768</v>
      </c>
      <c r="P145">
        <f t="shared" si="29"/>
        <v>46.74666666666657</v>
      </c>
      <c r="Q145">
        <f t="shared" si="30"/>
        <v>1</v>
      </c>
      <c r="R145">
        <f t="shared" si="31"/>
        <v>1.0005619679053843</v>
      </c>
    </row>
    <row r="146" spans="1:18" ht="12.75">
      <c r="A146">
        <f t="shared" si="35"/>
        <v>0.9971231473767069</v>
      </c>
      <c r="B146">
        <f t="shared" si="32"/>
        <v>9.933976936693602</v>
      </c>
      <c r="C146" t="str">
        <f t="shared" si="18"/>
        <v>9,9339769366936j</v>
      </c>
      <c r="D146" s="1" t="str">
        <f t="shared" si="19"/>
        <v>0,661451268336431+2,18172955626525E-002j</v>
      </c>
      <c r="E146">
        <f t="shared" si="20"/>
        <v>-3.5853206210423334</v>
      </c>
      <c r="F146">
        <f t="shared" si="21"/>
        <v>1.8891579590826972</v>
      </c>
      <c r="G146">
        <f t="shared" si="22"/>
        <v>0.661451268336431</v>
      </c>
      <c r="H146">
        <f t="shared" si="23"/>
        <v>0.0218172955626525</v>
      </c>
      <c r="I146">
        <f t="shared" si="34"/>
        <v>10.889999999999988</v>
      </c>
      <c r="J146">
        <f t="shared" si="33"/>
        <v>1.0005091324539037</v>
      </c>
      <c r="K146" t="e">
        <f t="shared" si="24"/>
        <v>#NUM!</v>
      </c>
      <c r="L146">
        <f t="shared" si="25"/>
        <v>5.57000026777882</v>
      </c>
      <c r="M146">
        <f t="shared" si="26"/>
        <v>0.9978410799961834</v>
      </c>
      <c r="N146">
        <f t="shared" si="27"/>
        <v>5.944999999999994</v>
      </c>
      <c r="O146">
        <f t="shared" si="28"/>
        <v>0.9989144881166889</v>
      </c>
      <c r="P146">
        <f t="shared" si="29"/>
        <v>47.45736666666657</v>
      </c>
      <c r="Q146">
        <f t="shared" si="30"/>
        <v>1</v>
      </c>
      <c r="R146">
        <f t="shared" si="31"/>
        <v>1.0005091324539037</v>
      </c>
    </row>
    <row r="147" spans="1:18" ht="12.75">
      <c r="A147">
        <f t="shared" si="35"/>
        <v>1.0136282973550268</v>
      </c>
      <c r="B147">
        <f t="shared" si="32"/>
        <v>10.318778672134636</v>
      </c>
      <c r="C147" t="str">
        <f t="shared" si="18"/>
        <v>10,3187786721346j</v>
      </c>
      <c r="D147" s="1" t="str">
        <f t="shared" si="19"/>
        <v>0,661830349323043+2,10425384628635E-002j</v>
      </c>
      <c r="E147">
        <f t="shared" si="20"/>
        <v>-3.580678416707377</v>
      </c>
      <c r="F147">
        <f t="shared" si="21"/>
        <v>1.8210748920407942</v>
      </c>
      <c r="G147">
        <f t="shared" si="22"/>
        <v>0.661830349323043</v>
      </c>
      <c r="H147">
        <f t="shared" si="23"/>
        <v>0.0210425384628635</v>
      </c>
      <c r="I147">
        <f t="shared" si="34"/>
        <v>10.979999999999988</v>
      </c>
      <c r="J147">
        <f t="shared" si="33"/>
        <v>1.0004596820161562</v>
      </c>
      <c r="K147" t="e">
        <f t="shared" si="24"/>
        <v>#NUM!</v>
      </c>
      <c r="L147">
        <f t="shared" si="25"/>
        <v>5.615000237498507</v>
      </c>
      <c r="M147">
        <f t="shared" si="26"/>
        <v>0.9979360779128723</v>
      </c>
      <c r="N147">
        <f t="shared" si="27"/>
        <v>5.989999999999994</v>
      </c>
      <c r="O147">
        <f t="shared" si="28"/>
        <v>0.998983412699886</v>
      </c>
      <c r="P147">
        <f t="shared" si="29"/>
        <v>48.17346666666656</v>
      </c>
      <c r="Q147">
        <f t="shared" si="30"/>
        <v>1</v>
      </c>
      <c r="R147">
        <f t="shared" si="31"/>
        <v>1.0004596820161562</v>
      </c>
    </row>
    <row r="148" spans="1:18" ht="12.75">
      <c r="A148">
        <f t="shared" si="35"/>
        <v>1.0301334473333468</v>
      </c>
      <c r="B148">
        <f t="shared" si="32"/>
        <v>10.718486056797731</v>
      </c>
      <c r="C148" t="str">
        <f t="shared" si="18"/>
        <v>10,7184860567977j</v>
      </c>
      <c r="D148" s="1" t="str">
        <f t="shared" si="19"/>
        <v>0,662182058094101+2,02925014507244E-002j</v>
      </c>
      <c r="E148">
        <f t="shared" si="20"/>
        <v>-3.5763752257880603</v>
      </c>
      <c r="F148">
        <f t="shared" si="21"/>
        <v>1.7552739762558962</v>
      </c>
      <c r="G148">
        <f t="shared" si="22"/>
        <v>0.662182058094101</v>
      </c>
      <c r="H148">
        <f t="shared" si="23"/>
        <v>0.0202925014507244</v>
      </c>
      <c r="I148">
        <f t="shared" si="34"/>
        <v>11.069999999999988</v>
      </c>
      <c r="J148">
        <f t="shared" si="33"/>
        <v>1.000413485335606</v>
      </c>
      <c r="K148" t="e">
        <f t="shared" si="24"/>
        <v>#NUM!</v>
      </c>
      <c r="L148">
        <f t="shared" si="25"/>
        <v>5.660000210642279</v>
      </c>
      <c r="M148">
        <f t="shared" si="26"/>
        <v>0.9980268956820062</v>
      </c>
      <c r="N148">
        <f t="shared" si="27"/>
        <v>6.034999999999994</v>
      </c>
      <c r="O148">
        <f t="shared" si="28"/>
        <v>0.9990480196321793</v>
      </c>
      <c r="P148">
        <f t="shared" si="29"/>
        <v>48.89496666666657</v>
      </c>
      <c r="Q148">
        <f t="shared" si="30"/>
        <v>1</v>
      </c>
      <c r="R148">
        <f t="shared" si="31"/>
        <v>1.000413485335606</v>
      </c>
    </row>
    <row r="149" spans="1:18" ht="12.75">
      <c r="A149">
        <f t="shared" si="35"/>
        <v>1.0466385973116668</v>
      </c>
      <c r="B149">
        <f t="shared" si="32"/>
        <v>11.133676474718015</v>
      </c>
      <c r="C149" t="str">
        <f t="shared" si="18"/>
        <v>11,133676474718j</v>
      </c>
      <c r="D149" s="1" t="str">
        <f t="shared" si="19"/>
        <v>0,662508345305747+1,95667098281626E-002j</v>
      </c>
      <c r="E149">
        <f t="shared" si="20"/>
        <v>-3.57238634867078</v>
      </c>
      <c r="F149">
        <f t="shared" si="21"/>
        <v>1.6916980815543659</v>
      </c>
      <c r="G149">
        <f t="shared" si="22"/>
        <v>0.662508345305747</v>
      </c>
      <c r="H149">
        <f t="shared" si="23"/>
        <v>0.0195667098281626</v>
      </c>
      <c r="I149">
        <f t="shared" si="34"/>
        <v>11.159999999999988</v>
      </c>
      <c r="J149">
        <f t="shared" si="33"/>
        <v>1.000370409448591</v>
      </c>
      <c r="K149" t="e">
        <f t="shared" si="24"/>
        <v>#NUM!</v>
      </c>
      <c r="L149">
        <f t="shared" si="25"/>
        <v>5.705000186822941</v>
      </c>
      <c r="M149">
        <f t="shared" si="26"/>
        <v>0.9981137172406039</v>
      </c>
      <c r="N149">
        <f t="shared" si="27"/>
        <v>6.079999999999994</v>
      </c>
      <c r="O149">
        <f t="shared" si="28"/>
        <v>0.9991085747428377</v>
      </c>
      <c r="P149">
        <f t="shared" si="29"/>
        <v>49.62186666666656</v>
      </c>
      <c r="Q149">
        <f t="shared" si="30"/>
        <v>1</v>
      </c>
      <c r="R149">
        <f t="shared" si="31"/>
        <v>1.000370409448591</v>
      </c>
    </row>
    <row r="150" spans="1:18" ht="12.75">
      <c r="A150">
        <f t="shared" si="35"/>
        <v>1.0631437472899867</v>
      </c>
      <c r="B150">
        <f t="shared" si="32"/>
        <v>11.564949675432382</v>
      </c>
      <c r="C150" t="str">
        <f t="shared" si="18"/>
        <v>11,5649496754324j</v>
      </c>
      <c r="D150" s="1" t="str">
        <f t="shared" si="19"/>
        <v>0,662811026303021+1,886465883328E-002j</v>
      </c>
      <c r="E150">
        <f t="shared" si="20"/>
        <v>-3.5686888762441966</v>
      </c>
      <c r="F150">
        <f t="shared" si="21"/>
        <v>1.6302891410630973</v>
      </c>
      <c r="G150">
        <f t="shared" si="22"/>
        <v>0.662811026303021</v>
      </c>
      <c r="H150">
        <f t="shared" si="23"/>
        <v>0.01886465883328</v>
      </c>
      <c r="I150">
        <f t="shared" si="34"/>
        <v>11.249999999999988</v>
      </c>
      <c r="J150">
        <f t="shared" si="33"/>
        <v>1.0003303205536571</v>
      </c>
      <c r="K150" t="e">
        <f t="shared" si="24"/>
        <v>#NUM!</v>
      </c>
      <c r="L150">
        <f t="shared" si="25"/>
        <v>5.7500001656970845</v>
      </c>
      <c r="M150">
        <f t="shared" si="26"/>
        <v>0.9981967184319921</v>
      </c>
      <c r="N150">
        <f t="shared" si="27"/>
        <v>6.124999999999994</v>
      </c>
      <c r="O150">
        <f t="shared" si="28"/>
        <v>0.999165327866503</v>
      </c>
      <c r="P150">
        <f t="shared" si="29"/>
        <v>50.35416666666656</v>
      </c>
      <c r="Q150">
        <f t="shared" si="30"/>
        <v>1</v>
      </c>
      <c r="R150">
        <f t="shared" si="31"/>
        <v>1.0003303205536571</v>
      </c>
    </row>
    <row r="151" spans="1:18" ht="12.75">
      <c r="A151">
        <f t="shared" si="35"/>
        <v>1.0796488972683067</v>
      </c>
      <c r="B151">
        <f t="shared" si="32"/>
        <v>12.012928640327761</v>
      </c>
      <c r="C151" t="str">
        <f t="shared" si="18"/>
        <v>12,0129286403278j</v>
      </c>
      <c r="D151" s="1" t="str">
        <f t="shared" si="19"/>
        <v>0,663091789967648+1,81858198349913E-002j</v>
      </c>
      <c r="E151">
        <f t="shared" si="20"/>
        <v>-3.56526156155788</v>
      </c>
      <c r="F151">
        <f t="shared" si="21"/>
        <v>1.5709885256877913</v>
      </c>
      <c r="G151">
        <f t="shared" si="22"/>
        <v>0.663091789967648</v>
      </c>
      <c r="H151">
        <f t="shared" si="23"/>
        <v>0.0181858198349913</v>
      </c>
      <c r="I151">
        <f t="shared" si="34"/>
        <v>11.339999999999987</v>
      </c>
      <c r="J151">
        <f t="shared" si="33"/>
        <v>1.0002930847868476</v>
      </c>
      <c r="K151" t="e">
        <f t="shared" si="24"/>
        <v>#NUM!</v>
      </c>
      <c r="L151">
        <f t="shared" si="25"/>
        <v>5.795000146960129</v>
      </c>
      <c r="M151">
        <f t="shared" si="26"/>
        <v>0.9982760673619484</v>
      </c>
      <c r="N151">
        <f t="shared" si="27"/>
        <v>6.169999999999994</v>
      </c>
      <c r="O151">
        <f t="shared" si="28"/>
        <v>0.9992185137752412</v>
      </c>
      <c r="P151">
        <f t="shared" si="29"/>
        <v>51.09186666666656</v>
      </c>
      <c r="Q151">
        <f t="shared" si="30"/>
        <v>1</v>
      </c>
      <c r="R151">
        <f t="shared" si="31"/>
        <v>1.0002930847868476</v>
      </c>
    </row>
    <row r="152" spans="1:18" ht="12.75">
      <c r="A152">
        <f t="shared" si="35"/>
        <v>1.0961540472466267</v>
      </c>
      <c r="B152">
        <f t="shared" si="32"/>
        <v>12.478260482548249</v>
      </c>
      <c r="C152" t="str">
        <f t="shared" si="18"/>
        <v>12,4782604825482j</v>
      </c>
      <c r="D152" s="1" t="str">
        <f t="shared" si="19"/>
        <v>0,663352207067797+1,75296457630074E-002j</v>
      </c>
      <c r="E152">
        <f t="shared" si="20"/>
        <v>-3.5620847004381933</v>
      </c>
      <c r="F152">
        <f t="shared" si="21"/>
        <v>1.5137373664940448</v>
      </c>
      <c r="G152">
        <f t="shared" si="22"/>
        <v>0.663352207067797</v>
      </c>
      <c r="H152">
        <f t="shared" si="23"/>
        <v>0.0175296457630074</v>
      </c>
      <c r="I152">
        <f t="shared" si="34"/>
        <v>11.429999999999987</v>
      </c>
      <c r="J152">
        <f t="shared" si="33"/>
        <v>1.0002585689096426</v>
      </c>
      <c r="K152" t="e">
        <f t="shared" si="24"/>
        <v>#NUM!</v>
      </c>
      <c r="L152">
        <f t="shared" si="25"/>
        <v>5.8400001303419415</v>
      </c>
      <c r="M152">
        <f t="shared" si="26"/>
        <v>0.9983519247391728</v>
      </c>
      <c r="N152">
        <f t="shared" si="27"/>
        <v>6.214999999999994</v>
      </c>
      <c r="O152">
        <f t="shared" si="28"/>
        <v>0.9992683530588099</v>
      </c>
      <c r="P152">
        <f t="shared" si="29"/>
        <v>51.83496666666656</v>
      </c>
      <c r="Q152">
        <f t="shared" si="30"/>
        <v>1</v>
      </c>
      <c r="R152">
        <f t="shared" si="31"/>
        <v>1.0002585689096426</v>
      </c>
    </row>
    <row r="153" spans="1:18" ht="12.75">
      <c r="A153">
        <f t="shared" si="35"/>
        <v>1.1126591972249467</v>
      </c>
      <c r="B153">
        <f t="shared" si="32"/>
        <v>12.961617381760862</v>
      </c>
      <c r="C153" t="str">
        <f aca="true" t="shared" si="36" ref="C153:C216">_XLL.KOMPLEXE(0,B153,"j")</f>
        <v>12,9616173817609j</v>
      </c>
      <c r="D153" s="1" t="str">
        <f aca="true" t="shared" si="37" ref="D153:D216">IMDIV(_XLL.IMSUMME(_XLL.IMSUMME(_XLL.IMPRODUKT($A$1,(_XLL.IMAPOTENZ(C153,2))),_XLL.IMPRODUKT($A$2,C153)),$A$3),_XLL.IMSUMME(_XLL.IMSUMME(_XLL.IMPRODUKT($A$4,(_XLL.IMAPOTENZ(C153,2))),_XLL.IMPRODUKT($A$5,C153)),$A$6))</f>
        <v>0,663593738125116+1,68955758568568E-002j</v>
      </c>
      <c r="E153">
        <f aca="true" t="shared" si="38" ref="E153:E216">20*LOG10(IMABS(D153))</f>
        <v>-3.559140020477733</v>
      </c>
      <c r="F153">
        <f aca="true" t="shared" si="39" ref="F153:F216">IMARGUMENT(D153)*180/PI()</f>
        <v>1.4584768313058354</v>
      </c>
      <c r="G153">
        <f aca="true" t="shared" si="40" ref="G153:G216">_XLL.IMREALTEIL(D153)</f>
        <v>0.663593738125116</v>
      </c>
      <c r="H153">
        <f aca="true" t="shared" si="41" ref="H153:H216">_XLL.IMAGINÄRTEIL(D153)</f>
        <v>0.0168955758568568</v>
      </c>
      <c r="I153">
        <f t="shared" si="34"/>
        <v>11.519999999999987</v>
      </c>
      <c r="J153">
        <f t="shared" si="33"/>
        <v>1.0002266409159244</v>
      </c>
      <c r="K153" t="e">
        <f aca="true" t="shared" si="42" ref="K153:K216">c/f+(((-e*a)/(2*d)+b-(e*c)/(2*f))/SQRT(e^2-4*d*f)+a/(2*d)-c/(2*f))*EXP(1/(2*d)*(-e+SQRT(e^2-4*d*f))*I153)+(((e*a)/(2*d)-b+(e*c)/(2*f))/SQRT(e^2-4*d*f)+a/(2*d)-c/(2*f))*EXP(1/(2*d)*(-e-SQRT(e^2-4*d*f))*I153)</f>
        <v>#NUM!</v>
      </c>
      <c r="L153">
        <f aca="true" t="shared" si="43" ref="L153:L216">b/e-(d*c)/e^2+(c/e)*I153+(a/d-b/e+(d*c)/e^2)*EXP((-e/d)*I153)</f>
        <v>5.885000115602931</v>
      </c>
      <c r="M153">
        <f aca="true" t="shared" si="44" ref="M153:M216">c/f+(b/e-c/f)*EXP((-f/e)*I153)</f>
        <v>0.9984244442007778</v>
      </c>
      <c r="N153">
        <f aca="true" t="shared" si="45" ref="N153:N216">b/e+(c/e)*I153</f>
        <v>6.259999999999994</v>
      </c>
      <c r="O153">
        <f aca="true" t="shared" si="46" ref="O153:O216">c/f+(a/d-c/f)*EXP(-(SQRT(f/d))*I153)+(b/d-a/d*SQRT(f/d)-c/(SQRT(d*f)))*I153*EXP(-(SQRT(f/d))*I153)</f>
        <v>0.9993150529558043</v>
      </c>
      <c r="P153">
        <f aca="true" t="shared" si="47" ref="P153:P216">a/d+(b/d)*I153+(c/(2*d))*(I153)^2</f>
        <v>52.58346666666656</v>
      </c>
      <c r="Q153">
        <f aca="true" t="shared" si="48" ref="Q153:Q216">c/f</f>
        <v>1</v>
      </c>
      <c r="R153">
        <f aca="true" t="shared" si="49" ref="R153:R216">2*b*EXP((-e*I153)/(2*d))*(SIN((I153*SQRT(4*f*d-e^2))/(2*d))/SQRT(4*f*d-e^2))-e*c*EXP((-e*I153)/(2*d))*(SIN((I153*SQRT(4*f*d-e^2))/(2*d))/(f*SQRT(4*f*d-e^2)))-a*(e/d)*EXP((-e*I153)/(2*d))*(SIN((I153*SQRT(4*f*d-e^2))/(2*d))/SQRT(4*f*d-e^2))+a*EXP((-e*I153)/(2*d))*(COS((I153*SQRT(4*f*d-e^2))/(2*d))/d)-c*EXP((-e*I153)/(2*d))*(COS((I153*SQRT(4*f*d-e^2))/(2*d))/f)+c/f</f>
        <v>1.0002266409159244</v>
      </c>
    </row>
    <row r="154" spans="1:18" ht="12.75">
      <c r="A154">
        <f t="shared" si="35"/>
        <v>1.1291643472032666</v>
      </c>
      <c r="B154">
        <f aca="true" t="shared" si="50" ref="B154:B217">10^A154</f>
        <v>13.463697555130409</v>
      </c>
      <c r="C154" t="str">
        <f t="shared" si="36"/>
        <v>13,4636975551304j</v>
      </c>
      <c r="D154" s="1" t="str">
        <f t="shared" si="37"/>
        <v>0,663817740816139+1,62830398089747E-002j</v>
      </c>
      <c r="E154">
        <f t="shared" si="38"/>
        <v>-3.5564105778459787</v>
      </c>
      <c r="F154">
        <f t="shared" si="39"/>
        <v>1.4051483610839262</v>
      </c>
      <c r="G154">
        <f t="shared" si="40"/>
        <v>0.663817740816139</v>
      </c>
      <c r="H154">
        <f t="shared" si="41"/>
        <v>0.0162830398089747</v>
      </c>
      <c r="I154">
        <f t="shared" si="34"/>
        <v>11.609999999999987</v>
      </c>
      <c r="J154">
        <f aca="true" t="shared" si="51" ref="J154:J217">IF($I$4="1a",$K154,IF($I$4="1b",$L154,IF($I$4="2b",$P154,IF($I$4="3",$R154,IF($I$4="2a",$O154,IF($I$4="1c",$M154,IF($I$4="1d",$N154,IF($I$4="2c",$Q154,""))))))))</f>
        <v>1.00019717056404</v>
      </c>
      <c r="K154" t="e">
        <f t="shared" si="42"/>
        <v>#NUM!</v>
      </c>
      <c r="L154">
        <f t="shared" si="43"/>
        <v>5.930000102530601</v>
      </c>
      <c r="M154">
        <f t="shared" si="44"/>
        <v>0.998493772623456</v>
      </c>
      <c r="N154">
        <f t="shared" si="45"/>
        <v>6.3049999999999935</v>
      </c>
      <c r="O154">
        <f t="shared" si="46"/>
        <v>0.9993588081382175</v>
      </c>
      <c r="P154">
        <f t="shared" si="47"/>
        <v>53.337366666666554</v>
      </c>
      <c r="Q154">
        <f t="shared" si="48"/>
        <v>1</v>
      </c>
      <c r="R154">
        <f t="shared" si="49"/>
        <v>1.00019717056404</v>
      </c>
    </row>
    <row r="155" spans="1:18" ht="12.75">
      <c r="A155">
        <f t="shared" si="35"/>
        <v>1.1456694971815866</v>
      </c>
      <c r="B155">
        <f t="shared" si="50"/>
        <v>13.985226265905917</v>
      </c>
      <c r="C155" t="str">
        <f t="shared" si="36"/>
        <v>13,9852262659059j</v>
      </c>
      <c r="D155" s="1" t="str">
        <f t="shared" si="37"/>
        <v>0,664025476926506+1,56914613690975E-002j</v>
      </c>
      <c r="E155">
        <f t="shared" si="38"/>
        <v>-3.5538806613988605</v>
      </c>
      <c r="F155">
        <f t="shared" si="39"/>
        <v>1.35369387098788</v>
      </c>
      <c r="G155">
        <f t="shared" si="40"/>
        <v>0.664025476926506</v>
      </c>
      <c r="H155">
        <f t="shared" si="41"/>
        <v>0.0156914613690975</v>
      </c>
      <c r="I155">
        <f aca="true" t="shared" si="52" ref="I155:I218">I154+$A$22</f>
        <v>11.699999999999987</v>
      </c>
      <c r="J155">
        <f t="shared" si="51"/>
        <v>1.000170029839723</v>
      </c>
      <c r="K155" t="e">
        <f t="shared" si="42"/>
        <v>#NUM!</v>
      </c>
      <c r="L155">
        <f t="shared" si="43"/>
        <v>5.975000090936485</v>
      </c>
      <c r="M155">
        <f t="shared" si="44"/>
        <v>0.9985600504209559</v>
      </c>
      <c r="N155">
        <f t="shared" si="45"/>
        <v>6.349999999999993</v>
      </c>
      <c r="O155">
        <f t="shared" si="46"/>
        <v>0.9993998014518507</v>
      </c>
      <c r="P155">
        <f t="shared" si="47"/>
        <v>54.09666666666655</v>
      </c>
      <c r="Q155">
        <f t="shared" si="48"/>
        <v>1</v>
      </c>
      <c r="R155">
        <f t="shared" si="49"/>
        <v>1.000170029839723</v>
      </c>
    </row>
    <row r="156" spans="1:18" ht="12.75">
      <c r="A156">
        <f aca="true" t="shared" si="53" ref="A156:A219">A155+$A$21</f>
        <v>1.1621746471599066</v>
      </c>
      <c r="B156">
        <f t="shared" si="50"/>
        <v>14.526956871075544</v>
      </c>
      <c r="C156" t="str">
        <f t="shared" si="36"/>
        <v>14,5269568710755j</v>
      </c>
      <c r="D156" s="1" t="str">
        <f t="shared" si="37"/>
        <v>0,664218118877343+1,51202614701691E-002j</v>
      </c>
      <c r="E156">
        <f t="shared" si="38"/>
        <v>-3.5515357035942414</v>
      </c>
      <c r="F156">
        <f t="shared" si="39"/>
        <v>1.3040559204453772</v>
      </c>
      <c r="G156">
        <f t="shared" si="40"/>
        <v>0.664218118877343</v>
      </c>
      <c r="H156">
        <f t="shared" si="41"/>
        <v>0.0151202614701691</v>
      </c>
      <c r="I156">
        <f t="shared" si="52"/>
        <v>11.789999999999987</v>
      </c>
      <c r="J156">
        <f t="shared" si="51"/>
        <v>1.0001450933553389</v>
      </c>
      <c r="K156" t="e">
        <f t="shared" si="42"/>
        <v>#NUM!</v>
      </c>
      <c r="L156">
        <f t="shared" si="43"/>
        <v>6.020000080653426</v>
      </c>
      <c r="M156">
        <f t="shared" si="44"/>
        <v>0.9986234118284671</v>
      </c>
      <c r="N156">
        <f t="shared" si="45"/>
        <v>6.394999999999993</v>
      </c>
      <c r="O156">
        <f t="shared" si="46"/>
        <v>0.9994382046148856</v>
      </c>
      <c r="P156">
        <f t="shared" si="47"/>
        <v>54.86136666666655</v>
      </c>
      <c r="Q156">
        <f t="shared" si="48"/>
        <v>1</v>
      </c>
      <c r="R156">
        <f t="shared" si="49"/>
        <v>1.0001450933553389</v>
      </c>
    </row>
    <row r="157" spans="1:18" ht="12.75">
      <c r="A157">
        <f t="shared" si="53"/>
        <v>1.1786797971382266</v>
      </c>
      <c r="B157">
        <f t="shared" si="50"/>
        <v>15.089671909603458</v>
      </c>
      <c r="C157" t="str">
        <f t="shared" si="36"/>
        <v>15,0896719096035j</v>
      </c>
      <c r="D157" s="1" t="str">
        <f t="shared" si="37"/>
        <v>0,664396755843601+1,45688609296098E-002j</v>
      </c>
      <c r="E157">
        <f t="shared" si="38"/>
        <v>-3.549362197749701</v>
      </c>
      <c r="F157">
        <f t="shared" si="39"/>
        <v>1.2561778560402623</v>
      </c>
      <c r="G157">
        <f t="shared" si="40"/>
        <v>0.664396755843601</v>
      </c>
      <c r="H157">
        <f t="shared" si="41"/>
        <v>0.0145688609296098</v>
      </c>
      <c r="I157">
        <f t="shared" si="52"/>
        <v>11.879999999999987</v>
      </c>
      <c r="J157">
        <f t="shared" si="51"/>
        <v>1.0001222386906266</v>
      </c>
      <c r="K157" t="e">
        <f t="shared" si="42"/>
        <v>#NUM!</v>
      </c>
      <c r="L157">
        <f t="shared" si="43"/>
        <v>6.065000071533171</v>
      </c>
      <c r="M157">
        <f t="shared" si="44"/>
        <v>0.9986839851744934</v>
      </c>
      <c r="N157">
        <f t="shared" si="45"/>
        <v>6.439999999999993</v>
      </c>
      <c r="O157">
        <f t="shared" si="46"/>
        <v>0.9994741788768352</v>
      </c>
      <c r="P157">
        <f t="shared" si="47"/>
        <v>55.631466666666554</v>
      </c>
      <c r="Q157">
        <f t="shared" si="48"/>
        <v>1</v>
      </c>
      <c r="R157">
        <f t="shared" si="49"/>
        <v>1.0001222386906266</v>
      </c>
    </row>
    <row r="158" spans="1:18" ht="12.75">
      <c r="A158">
        <f t="shared" si="53"/>
        <v>1.1951849471165465</v>
      </c>
      <c r="B158">
        <f t="shared" si="50"/>
        <v>15.67418423282049</v>
      </c>
      <c r="C158" t="str">
        <f t="shared" si="36"/>
        <v>15,6741842328205j</v>
      </c>
      <c r="D158" s="1" t="str">
        <f t="shared" si="37"/>
        <v>0,66456239948435+1,4036682774126E-002j</v>
      </c>
      <c r="E158">
        <f t="shared" si="38"/>
        <v>-3.5473476212072086</v>
      </c>
      <c r="F158">
        <f t="shared" si="39"/>
        <v>1.2100039305835077</v>
      </c>
      <c r="G158">
        <f t="shared" si="40"/>
        <v>0.66456239948435</v>
      </c>
      <c r="H158">
        <f t="shared" si="41"/>
        <v>0.014036682774126</v>
      </c>
      <c r="I158">
        <f t="shared" si="52"/>
        <v>11.969999999999986</v>
      </c>
      <c r="J158">
        <f t="shared" si="51"/>
        <v>1.000101346679812</v>
      </c>
      <c r="K158" t="e">
        <f t="shared" si="42"/>
        <v>#NUM!</v>
      </c>
      <c r="L158">
        <f t="shared" si="43"/>
        <v>6.110000063444231</v>
      </c>
      <c r="M158">
        <f t="shared" si="44"/>
        <v>0.9987418931407607</v>
      </c>
      <c r="N158">
        <f t="shared" si="45"/>
        <v>6.484999999999993</v>
      </c>
      <c r="O158">
        <f t="shared" si="46"/>
        <v>0.999507875639977</v>
      </c>
      <c r="P158">
        <f t="shared" si="47"/>
        <v>56.40696666666655</v>
      </c>
      <c r="Q158">
        <f t="shared" si="48"/>
        <v>1</v>
      </c>
      <c r="R158">
        <f t="shared" si="49"/>
        <v>1.000101346679812</v>
      </c>
    </row>
    <row r="159" spans="1:18" ht="12.75">
      <c r="A159">
        <f t="shared" si="53"/>
        <v>1.2116900970948665</v>
      </c>
      <c r="B159">
        <f t="shared" si="50"/>
        <v>16.28133817860157</v>
      </c>
      <c r="C159" t="str">
        <f t="shared" si="36"/>
        <v>16,2813381786016j</v>
      </c>
      <c r="D159" s="1" t="str">
        <f t="shared" si="37"/>
        <v>0,664715989304979+1,35231542310832E-002j</v>
      </c>
      <c r="E159">
        <f t="shared" si="38"/>
        <v>-3.54548036399592</v>
      </c>
      <c r="F159">
        <f t="shared" si="39"/>
        <v>1.165479401332338</v>
      </c>
      <c r="G159">
        <f t="shared" si="40"/>
        <v>0.664715989304979</v>
      </c>
      <c r="H159">
        <f t="shared" si="41"/>
        <v>0.0135231542310832</v>
      </c>
      <c r="I159">
        <f t="shared" si="52"/>
        <v>12.059999999999986</v>
      </c>
      <c r="J159">
        <f t="shared" si="51"/>
        <v>1.0000823016497058</v>
      </c>
      <c r="K159" t="e">
        <f t="shared" si="42"/>
        <v>#NUM!</v>
      </c>
      <c r="L159">
        <f t="shared" si="43"/>
        <v>6.155000056269984</v>
      </c>
      <c r="M159">
        <f t="shared" si="44"/>
        <v>0.9987972530106902</v>
      </c>
      <c r="N159">
        <f t="shared" si="45"/>
        <v>6.529999999999993</v>
      </c>
      <c r="O159">
        <f t="shared" si="46"/>
        <v>0.9995394370452801</v>
      </c>
      <c r="P159">
        <f t="shared" si="47"/>
        <v>57.187866666666544</v>
      </c>
      <c r="Q159">
        <f t="shared" si="48"/>
        <v>1</v>
      </c>
      <c r="R159">
        <f t="shared" si="49"/>
        <v>1.0000823016497058</v>
      </c>
    </row>
    <row r="160" spans="1:18" ht="12.75">
      <c r="A160">
        <f t="shared" si="53"/>
        <v>1.2281952470731865</v>
      </c>
      <c r="B160">
        <f t="shared" si="50"/>
        <v>16.912010791025978</v>
      </c>
      <c r="C160" t="str">
        <f t="shared" si="36"/>
        <v>16,912010791026j</v>
      </c>
      <c r="D160" s="1" t="str">
        <f t="shared" si="37"/>
        <v>0,664858397670953+1,30277084248945E-002j</v>
      </c>
      <c r="E160">
        <f t="shared" si="38"/>
        <v>-3.5437496626109803</v>
      </c>
      <c r="F160">
        <f t="shared" si="39"/>
        <v>1.1225506099764002</v>
      </c>
      <c r="G160">
        <f t="shared" si="40"/>
        <v>0.664858397670953</v>
      </c>
      <c r="H160">
        <f t="shared" si="41"/>
        <v>0.0130277084248945</v>
      </c>
      <c r="I160">
        <f t="shared" si="52"/>
        <v>12.149999999999986</v>
      </c>
      <c r="J160">
        <f t="shared" si="51"/>
        <v>1.0000649916131097</v>
      </c>
      <c r="K160" t="e">
        <f t="shared" si="42"/>
        <v>#NUM!</v>
      </c>
      <c r="L160">
        <f t="shared" si="43"/>
        <v>6.200000049906998</v>
      </c>
      <c r="M160">
        <f t="shared" si="44"/>
        <v>0.9988501769069376</v>
      </c>
      <c r="N160">
        <f t="shared" si="45"/>
        <v>6.574999999999993</v>
      </c>
      <c r="O160">
        <f t="shared" si="46"/>
        <v>0.9995689965247362</v>
      </c>
      <c r="P160">
        <f t="shared" si="47"/>
        <v>57.97416666666654</v>
      </c>
      <c r="Q160">
        <f t="shared" si="48"/>
        <v>1</v>
      </c>
      <c r="R160">
        <f t="shared" si="49"/>
        <v>1.0000649916131097</v>
      </c>
    </row>
    <row r="161" spans="1:18" ht="12.75">
      <c r="A161">
        <f t="shared" si="53"/>
        <v>1.2447003970515065</v>
      </c>
      <c r="B161">
        <f t="shared" si="50"/>
        <v>17.567113087282195</v>
      </c>
      <c r="C161" t="str">
        <f t="shared" si="36"/>
        <v>17,5671130872822j</v>
      </c>
      <c r="D161" s="1" t="str">
        <f t="shared" si="37"/>
        <v>0,66499043449241+1,2549785812711E-002j</v>
      </c>
      <c r="E161">
        <f t="shared" si="38"/>
        <v>-3.542145538550343</v>
      </c>
      <c r="F161">
        <f t="shared" si="39"/>
        <v>1.0811650466987308</v>
      </c>
      <c r="G161">
        <f t="shared" si="40"/>
        <v>0.66499043449241</v>
      </c>
      <c r="H161">
        <f t="shared" si="41"/>
        <v>0.012549785812711</v>
      </c>
      <c r="I161">
        <f t="shared" si="52"/>
        <v>12.239999999999986</v>
      </c>
      <c r="J161">
        <f t="shared" si="51"/>
        <v>1.0000493084216062</v>
      </c>
      <c r="K161" t="e">
        <f t="shared" si="42"/>
        <v>#NUM!</v>
      </c>
      <c r="L161">
        <f t="shared" si="43"/>
        <v>6.245000044263535</v>
      </c>
      <c r="M161">
        <f t="shared" si="44"/>
        <v>0.9989007720184787</v>
      </c>
      <c r="N161">
        <f t="shared" si="45"/>
        <v>6.619999999999993</v>
      </c>
      <c r="O161">
        <f t="shared" si="46"/>
        <v>0.999596679321914</v>
      </c>
      <c r="P161">
        <f t="shared" si="47"/>
        <v>58.76586666666654</v>
      </c>
      <c r="Q161">
        <f t="shared" si="48"/>
        <v>1</v>
      </c>
      <c r="R161">
        <f t="shared" si="49"/>
        <v>1.0000493084216062</v>
      </c>
    </row>
    <row r="162" spans="1:18" ht="12.75">
      <c r="A162">
        <f t="shared" si="53"/>
        <v>1.2612055470298265</v>
      </c>
      <c r="B162">
        <f t="shared" si="50"/>
        <v>18.247591373647637</v>
      </c>
      <c r="C162" t="str">
        <f t="shared" si="36"/>
        <v>18,2475913736476j</v>
      </c>
      <c r="D162" s="1" t="str">
        <f t="shared" si="37"/>
        <v>0,66511285159833+1,20888353900313E-002j</v>
      </c>
      <c r="E162">
        <f t="shared" si="38"/>
        <v>-3.5406587412754047</v>
      </c>
      <c r="F162">
        <f t="shared" si="39"/>
        <v>1.0412714003505645</v>
      </c>
      <c r="G162">
        <f t="shared" si="40"/>
        <v>0.66511285159833</v>
      </c>
      <c r="H162">
        <f t="shared" si="41"/>
        <v>0.0120888353900313</v>
      </c>
      <c r="I162">
        <f t="shared" si="52"/>
        <v>12.329999999999986</v>
      </c>
      <c r="J162">
        <f t="shared" si="51"/>
        <v>1.0000351478815457</v>
      </c>
      <c r="K162" t="e">
        <f t="shared" si="42"/>
        <v>#NUM!</v>
      </c>
      <c r="L162">
        <f t="shared" si="43"/>
        <v>6.290000039258233</v>
      </c>
      <c r="M162">
        <f t="shared" si="44"/>
        <v>0.9989491408177051</v>
      </c>
      <c r="N162">
        <f t="shared" si="45"/>
        <v>6.664999999999993</v>
      </c>
      <c r="O162">
        <f t="shared" si="46"/>
        <v>0.9996226029824689</v>
      </c>
      <c r="P162">
        <f t="shared" si="47"/>
        <v>59.56296666666654</v>
      </c>
      <c r="Q162">
        <f t="shared" si="48"/>
        <v>1</v>
      </c>
      <c r="R162">
        <f t="shared" si="49"/>
        <v>1.0000351478815457</v>
      </c>
    </row>
    <row r="163" spans="1:18" ht="12.75">
      <c r="A163">
        <f t="shared" si="53"/>
        <v>1.2777106970081464</v>
      </c>
      <c r="B163">
        <f t="shared" si="50"/>
        <v>18.95442861244392</v>
      </c>
      <c r="C163" t="str">
        <f t="shared" si="36"/>
        <v>18,9544286124439j</v>
      </c>
      <c r="D163" s="1" t="str">
        <f t="shared" si="37"/>
        <v>0,665226346818417+1,16443156934952E-002j</v>
      </c>
      <c r="E163">
        <f t="shared" si="38"/>
        <v>-3.5392806952831863</v>
      </c>
      <c r="F163">
        <f t="shared" si="39"/>
        <v>1.0028195965363593</v>
      </c>
      <c r="G163">
        <f t="shared" si="40"/>
        <v>0.665226346818417</v>
      </c>
      <c r="H163">
        <f t="shared" si="41"/>
        <v>0.0116443156934952</v>
      </c>
      <c r="I163">
        <f t="shared" si="52"/>
        <v>12.419999999999986</v>
      </c>
      <c r="J163">
        <f t="shared" si="51"/>
        <v>1.0000224098368018</v>
      </c>
      <c r="K163" t="e">
        <f t="shared" si="42"/>
        <v>#NUM!</v>
      </c>
      <c r="L163">
        <f t="shared" si="43"/>
        <v>6.335000034818928</v>
      </c>
      <c r="M163">
        <f t="shared" si="44"/>
        <v>0.9989953812679649</v>
      </c>
      <c r="N163">
        <f t="shared" si="45"/>
        <v>6.709999999999993</v>
      </c>
      <c r="O163">
        <f t="shared" si="46"/>
        <v>0.9996468778162496</v>
      </c>
      <c r="P163">
        <f t="shared" si="47"/>
        <v>60.365466666666535</v>
      </c>
      <c r="Q163">
        <f t="shared" si="48"/>
        <v>1</v>
      </c>
      <c r="R163">
        <f t="shared" si="49"/>
        <v>1.0000224098368018</v>
      </c>
    </row>
    <row r="164" spans="1:18" ht="12.75">
      <c r="A164">
        <f t="shared" si="53"/>
        <v>1.2942158469864664</v>
      </c>
      <c r="B164">
        <f t="shared" si="50"/>
        <v>19.688645841942463</v>
      </c>
      <c r="C164" t="str">
        <f t="shared" si="36"/>
        <v>19,6886458419425j</v>
      </c>
      <c r="D164" s="1" t="str">
        <f t="shared" si="37"/>
        <v>0,665331567790128+1,12156956251734E-002j</v>
      </c>
      <c r="E164">
        <f t="shared" si="38"/>
        <v>-3.538003450999172</v>
      </c>
      <c r="F164">
        <f t="shared" si="39"/>
        <v>0.9657608251953631</v>
      </c>
      <c r="G164">
        <f t="shared" si="40"/>
        <v>0.665331567790128</v>
      </c>
      <c r="H164">
        <f t="shared" si="41"/>
        <v>0.0112156956251734</v>
      </c>
      <c r="I164">
        <f t="shared" si="52"/>
        <v>12.509999999999986</v>
      </c>
      <c r="J164">
        <f t="shared" si="51"/>
        <v>1.0000109982216334</v>
      </c>
      <c r="K164" t="e">
        <f t="shared" si="42"/>
        <v>#NUM!</v>
      </c>
      <c r="L164">
        <f t="shared" si="43"/>
        <v>6.380000030881618</v>
      </c>
      <c r="M164">
        <f t="shared" si="44"/>
        <v>0.9990395870219722</v>
      </c>
      <c r="N164">
        <f t="shared" si="45"/>
        <v>6.754999999999993</v>
      </c>
      <c r="O164">
        <f t="shared" si="46"/>
        <v>0.9996696073325665</v>
      </c>
      <c r="P164">
        <f t="shared" si="47"/>
        <v>61.17336666666653</v>
      </c>
      <c r="Q164">
        <f t="shared" si="48"/>
        <v>1</v>
      </c>
      <c r="R164">
        <f t="shared" si="49"/>
        <v>1.0000109982216334</v>
      </c>
    </row>
    <row r="165" spans="1:18" ht="12.75">
      <c r="A165">
        <f t="shared" si="53"/>
        <v>1.3107209969647864</v>
      </c>
      <c r="B165">
        <f t="shared" si="50"/>
        <v>20.451303651271445</v>
      </c>
      <c r="C165" t="str">
        <f t="shared" si="36"/>
        <v>20,4513036512714j</v>
      </c>
      <c r="D165" s="1" t="str">
        <f t="shared" si="37"/>
        <v>0,665429115507594+1,0802455119993E-002j</v>
      </c>
      <c r="E165">
        <f t="shared" si="38"/>
        <v>-3.5368196392192486</v>
      </c>
      <c r="F165">
        <f t="shared" si="39"/>
        <v>0.930047559078032</v>
      </c>
      <c r="G165">
        <f t="shared" si="40"/>
        <v>0.665429115507594</v>
      </c>
      <c r="H165">
        <f t="shared" si="41"/>
        <v>0.010802455119993</v>
      </c>
      <c r="I165">
        <f t="shared" si="52"/>
        <v>12.599999999999985</v>
      </c>
      <c r="J165">
        <f t="shared" si="51"/>
        <v>1.000000821086764</v>
      </c>
      <c r="K165" t="e">
        <f t="shared" si="42"/>
        <v>#NUM!</v>
      </c>
      <c r="L165">
        <f t="shared" si="43"/>
        <v>6.425000027389538</v>
      </c>
      <c r="M165">
        <f t="shared" si="44"/>
        <v>0.9990818476114856</v>
      </c>
      <c r="N165">
        <f t="shared" si="45"/>
        <v>6.799999999999993</v>
      </c>
      <c r="O165">
        <f t="shared" si="46"/>
        <v>0.9996908886501035</v>
      </c>
      <c r="P165">
        <f t="shared" si="47"/>
        <v>61.98666666666653</v>
      </c>
      <c r="Q165">
        <f t="shared" si="48"/>
        <v>1</v>
      </c>
      <c r="R165">
        <f t="shared" si="49"/>
        <v>1.000000821086764</v>
      </c>
    </row>
    <row r="166" spans="1:18" ht="12.75">
      <c r="A166">
        <f t="shared" si="53"/>
        <v>1.3272261469431064</v>
      </c>
      <c r="B166">
        <f t="shared" si="50"/>
        <v>21.243503712454608</v>
      </c>
      <c r="C166" t="str">
        <f t="shared" si="36"/>
        <v>21,2435037124546j</v>
      </c>
      <c r="D166" s="1" t="str">
        <f t="shared" si="37"/>
        <v>0,665519547628413+1,04040856755569E-002j</v>
      </c>
      <c r="E166">
        <f t="shared" si="38"/>
        <v>-3.5357224288479854</v>
      </c>
      <c r="F166">
        <f t="shared" si="39"/>
        <v>0.8956335643502896</v>
      </c>
      <c r="G166">
        <f t="shared" si="40"/>
        <v>0.665519547628413</v>
      </c>
      <c r="H166">
        <f t="shared" si="41"/>
        <v>0.0104040856755569</v>
      </c>
      <c r="I166">
        <f t="shared" si="52"/>
        <v>12.689999999999985</v>
      </c>
      <c r="J166">
        <f t="shared" si="51"/>
        <v>0.9999917906015743</v>
      </c>
      <c r="K166" t="e">
        <f t="shared" si="42"/>
        <v>#NUM!</v>
      </c>
      <c r="L166">
        <f t="shared" si="43"/>
        <v>6.4700000242923394</v>
      </c>
      <c r="M166">
        <f t="shared" si="44"/>
        <v>0.9991222486286412</v>
      </c>
      <c r="N166">
        <f t="shared" si="45"/>
        <v>6.844999999999993</v>
      </c>
      <c r="O166">
        <f t="shared" si="46"/>
        <v>0.9997108128828831</v>
      </c>
      <c r="P166">
        <f t="shared" si="47"/>
        <v>62.805366666666536</v>
      </c>
      <c r="Q166">
        <f t="shared" si="48"/>
        <v>1</v>
      </c>
      <c r="R166">
        <f t="shared" si="49"/>
        <v>0.9999917906015743</v>
      </c>
    </row>
    <row r="167" spans="1:18" ht="12.75">
      <c r="A167">
        <f t="shared" si="53"/>
        <v>1.3437312969214263</v>
      </c>
      <c r="B167">
        <f t="shared" si="50"/>
        <v>22.066390371795027</v>
      </c>
      <c r="C167" t="str">
        <f t="shared" si="36"/>
        <v>22,066390371795j</v>
      </c>
      <c r="D167" s="1" t="str">
        <f t="shared" si="37"/>
        <v>0,665603381553557+1,00200907614852E-002j</v>
      </c>
      <c r="E167">
        <f t="shared" si="38"/>
        <v>-3.5347054876977073</v>
      </c>
      <c r="F167">
        <f t="shared" si="39"/>
        <v>0.8624739044124466</v>
      </c>
      <c r="G167">
        <f t="shared" si="40"/>
        <v>0.665603381553557</v>
      </c>
      <c r="H167">
        <f t="shared" si="41"/>
        <v>0.0100200907614852</v>
      </c>
      <c r="I167">
        <f t="shared" si="52"/>
        <v>12.779999999999985</v>
      </c>
      <c r="J167">
        <f t="shared" si="51"/>
        <v>0.9999838230350991</v>
      </c>
      <c r="K167" t="e">
        <f t="shared" si="42"/>
        <v>#NUM!</v>
      </c>
      <c r="L167">
        <f t="shared" si="43"/>
        <v>6.515000021545371</v>
      </c>
      <c r="M167">
        <f t="shared" si="44"/>
        <v>0.9991608718993054</v>
      </c>
      <c r="N167">
        <f t="shared" si="45"/>
        <v>6.889999999999993</v>
      </c>
      <c r="O167">
        <f t="shared" si="46"/>
        <v>0.9997294655036179</v>
      </c>
      <c r="P167">
        <f t="shared" si="47"/>
        <v>63.629466666666524</v>
      </c>
      <c r="Q167">
        <f t="shared" si="48"/>
        <v>1</v>
      </c>
      <c r="R167">
        <f t="shared" si="49"/>
        <v>0.9999838230350991</v>
      </c>
    </row>
    <row r="168" spans="1:18" ht="12.75">
      <c r="A168">
        <f t="shared" si="53"/>
        <v>1.3602364468997463</v>
      </c>
      <c r="B168">
        <f t="shared" si="50"/>
        <v>22.921152302902573</v>
      </c>
      <c r="C168" t="str">
        <f t="shared" si="36"/>
        <v>22,9211523029026j</v>
      </c>
      <c r="D168" s="1" t="str">
        <f t="shared" si="37"/>
        <v>0,665681097294834+9,64998612350043E-003j</v>
      </c>
      <c r="E168">
        <f t="shared" si="38"/>
        <v>-3.5337629461295266</v>
      </c>
      <c r="F168">
        <f t="shared" si="39"/>
        <v>0.8305249378902387</v>
      </c>
      <c r="G168">
        <f t="shared" si="40"/>
        <v>0.665681097294834</v>
      </c>
      <c r="H168">
        <f t="shared" si="41"/>
        <v>0.00964998612350043</v>
      </c>
      <c r="I168">
        <f t="shared" si="52"/>
        <v>12.869999999999985</v>
      </c>
      <c r="J168">
        <f t="shared" si="51"/>
        <v>0.9999768387183198</v>
      </c>
      <c r="K168" t="e">
        <f t="shared" si="42"/>
        <v>#NUM!</v>
      </c>
      <c r="L168">
        <f t="shared" si="43"/>
        <v>6.5600000191090295</v>
      </c>
      <c r="M168">
        <f t="shared" si="44"/>
        <v>0.9991977956488005</v>
      </c>
      <c r="N168">
        <f t="shared" si="45"/>
        <v>6.9349999999999925</v>
      </c>
      <c r="O168">
        <f t="shared" si="46"/>
        <v>0.9997469266857185</v>
      </c>
      <c r="P168">
        <f t="shared" si="47"/>
        <v>64.45896666666653</v>
      </c>
      <c r="Q168">
        <f t="shared" si="48"/>
        <v>1</v>
      </c>
      <c r="R168">
        <f t="shared" si="49"/>
        <v>0.9999768387183198</v>
      </c>
    </row>
    <row r="169" spans="1:18" ht="12.75">
      <c r="A169">
        <f t="shared" si="53"/>
        <v>1.3767415968780663</v>
      </c>
      <c r="B169">
        <f t="shared" si="50"/>
        <v>23.809024223752917</v>
      </c>
      <c r="C169" t="str">
        <f t="shared" si="36"/>
        <v>23,8090242237529j</v>
      </c>
      <c r="D169" s="1" t="str">
        <f t="shared" si="37"/>
        <v>0,665753140143653+9,29329999578021E-003j</v>
      </c>
      <c r="E169">
        <f t="shared" si="38"/>
        <v>-3.5328893633320435</v>
      </c>
      <c r="F169">
        <f t="shared" si="39"/>
        <v>0.7997443116413498</v>
      </c>
      <c r="G169">
        <f t="shared" si="40"/>
        <v>0.665753140143653</v>
      </c>
      <c r="H169">
        <f t="shared" si="41"/>
        <v>0.00929329999578021</v>
      </c>
      <c r="I169">
        <f t="shared" si="52"/>
        <v>12.959999999999985</v>
      </c>
      <c r="J169">
        <f t="shared" si="51"/>
        <v>0.9999707619900605</v>
      </c>
      <c r="K169" t="e">
        <f t="shared" si="42"/>
        <v>#NUM!</v>
      </c>
      <c r="L169">
        <f t="shared" si="43"/>
        <v>6.605000016948188</v>
      </c>
      <c r="M169">
        <f t="shared" si="44"/>
        <v>0.9992330946603377</v>
      </c>
      <c r="N169">
        <f t="shared" si="45"/>
        <v>6.979999999999992</v>
      </c>
      <c r="O169">
        <f t="shared" si="46"/>
        <v>0.9997632716251553</v>
      </c>
      <c r="P169">
        <f t="shared" si="47"/>
        <v>65.29386666666652</v>
      </c>
      <c r="Q169">
        <f t="shared" si="48"/>
        <v>1</v>
      </c>
      <c r="R169">
        <f t="shared" si="49"/>
        <v>0.9999707619900605</v>
      </c>
    </row>
    <row r="170" spans="1:18" ht="12.75">
      <c r="A170">
        <f t="shared" si="53"/>
        <v>1.3932467468563863</v>
      </c>
      <c r="B170">
        <f t="shared" si="50"/>
        <v>24.7312886802584</v>
      </c>
      <c r="C170" t="str">
        <f t="shared" si="36"/>
        <v>24,7312886802584j</v>
      </c>
      <c r="D170" s="1" t="str">
        <f t="shared" si="37"/>
        <v>0,665819923154019+8,94957323357136E-003j</v>
      </c>
      <c r="E170">
        <f t="shared" si="38"/>
        <v>-3.53207969604868</v>
      </c>
      <c r="F170">
        <f t="shared" si="39"/>
        <v>0.770090949518947</v>
      </c>
      <c r="G170">
        <f t="shared" si="40"/>
        <v>0.665819923154019</v>
      </c>
      <c r="H170">
        <f t="shared" si="41"/>
        <v>0.00894957323357136</v>
      </c>
      <c r="I170">
        <f t="shared" si="52"/>
        <v>13.049999999999985</v>
      </c>
      <c r="J170">
        <f t="shared" si="51"/>
        <v>0.9999655211286189</v>
      </c>
      <c r="K170" t="e">
        <f t="shared" si="42"/>
        <v>#NUM!</v>
      </c>
      <c r="L170">
        <f t="shared" si="43"/>
        <v>6.650000015031694</v>
      </c>
      <c r="M170">
        <f t="shared" si="44"/>
        <v>0.9992668404264785</v>
      </c>
      <c r="N170">
        <f t="shared" si="45"/>
        <v>7.024999999999992</v>
      </c>
      <c r="O170">
        <f t="shared" si="46"/>
        <v>0.9997785708433145</v>
      </c>
      <c r="P170">
        <f t="shared" si="47"/>
        <v>66.13416666666653</v>
      </c>
      <c r="Q170">
        <f t="shared" si="48"/>
        <v>1</v>
      </c>
      <c r="R170">
        <f t="shared" si="49"/>
        <v>0.9999655211286189</v>
      </c>
    </row>
    <row r="171" spans="1:18" ht="12.75">
      <c r="A171">
        <f t="shared" si="53"/>
        <v>1.4097518968347063</v>
      </c>
      <c r="B171">
        <f t="shared" si="50"/>
        <v>25.689277898927166</v>
      </c>
      <c r="C171" t="str">
        <f t="shared" si="36"/>
        <v>25,6892778989272j</v>
      </c>
      <c r="D171" s="1" t="str">
        <f t="shared" si="37"/>
        <v>0,66588182945203+8,61835937671529E-003j</v>
      </c>
      <c r="E171">
        <f t="shared" si="38"/>
        <v>-3.5313292695769904</v>
      </c>
      <c r="F171">
        <f t="shared" si="39"/>
        <v>0.7415250375453135</v>
      </c>
      <c r="G171">
        <f t="shared" si="40"/>
        <v>0.66588182945203</v>
      </c>
      <c r="H171">
        <f t="shared" si="41"/>
        <v>0.00861835937671529</v>
      </c>
      <c r="I171">
        <f t="shared" si="52"/>
        <v>13.139999999999985</v>
      </c>
      <c r="J171">
        <f t="shared" si="51"/>
        <v>0.999961048271089</v>
      </c>
      <c r="K171" t="e">
        <f t="shared" si="42"/>
        <v>#NUM!</v>
      </c>
      <c r="L171">
        <f t="shared" si="43"/>
        <v>6.695000013331915</v>
      </c>
      <c r="M171">
        <f t="shared" si="44"/>
        <v>0.9992991012939316</v>
      </c>
      <c r="N171">
        <f t="shared" si="45"/>
        <v>7.069999999999992</v>
      </c>
      <c r="O171">
        <f t="shared" si="46"/>
        <v>0.9997928904719234</v>
      </c>
      <c r="P171">
        <f t="shared" si="47"/>
        <v>66.97986666666651</v>
      </c>
      <c r="Q171">
        <f t="shared" si="48"/>
        <v>1</v>
      </c>
      <c r="R171">
        <f t="shared" si="49"/>
        <v>0.999961048271089</v>
      </c>
    </row>
    <row r="172" spans="1:18" ht="12.75">
      <c r="A172">
        <f t="shared" si="53"/>
        <v>1.4262570468130262</v>
      </c>
      <c r="B172">
        <f t="shared" si="50"/>
        <v>26.684375711286748</v>
      </c>
      <c r="C172" t="str">
        <f t="shared" si="36"/>
        <v>26,6843757112867j</v>
      </c>
      <c r="D172" s="1" t="str">
        <f t="shared" si="37"/>
        <v>0,665939214383402+8,2992246535119E-003j</v>
      </c>
      <c r="E172">
        <f t="shared" si="38"/>
        <v>-3.5306337508763077</v>
      </c>
      <c r="F172">
        <f t="shared" si="39"/>
        <v>0.7140080060685898</v>
      </c>
      <c r="G172">
        <f t="shared" si="40"/>
        <v>0.665939214383402</v>
      </c>
      <c r="H172">
        <f t="shared" si="41"/>
        <v>0.0082992246535119</v>
      </c>
      <c r="I172">
        <f t="shared" si="52"/>
        <v>13.229999999999984</v>
      </c>
      <c r="J172">
        <f t="shared" si="51"/>
        <v>0.9999572793221808</v>
      </c>
      <c r="K172" t="e">
        <f t="shared" si="42"/>
        <v>#NUM!</v>
      </c>
      <c r="L172">
        <f t="shared" si="43"/>
        <v>6.740000011824347</v>
      </c>
      <c r="M172">
        <f t="shared" si="44"/>
        <v>0.9993299426019786</v>
      </c>
      <c r="N172">
        <f t="shared" si="45"/>
        <v>7.114999999999992</v>
      </c>
      <c r="O172">
        <f t="shared" si="46"/>
        <v>0.9998062925210688</v>
      </c>
      <c r="P172">
        <f t="shared" si="47"/>
        <v>67.83096666666651</v>
      </c>
      <c r="Q172">
        <f t="shared" si="48"/>
        <v>1</v>
      </c>
      <c r="R172">
        <f t="shared" si="49"/>
        <v>0.9999572793221808</v>
      </c>
    </row>
    <row r="173" spans="1:18" ht="12.75">
      <c r="A173">
        <f t="shared" si="53"/>
        <v>1.4427621967913462</v>
      </c>
      <c r="B173">
        <f t="shared" si="50"/>
        <v>27.7180195528519</v>
      </c>
      <c r="C173" t="str">
        <f t="shared" si="36"/>
        <v>27,7180195528519j</v>
      </c>
      <c r="D173" s="1" t="str">
        <f t="shared" si="37"/>
        <v>0,665992407509869+7,99174793327331E-003j</v>
      </c>
      <c r="E173">
        <f t="shared" si="38"/>
        <v>-3.5299891236317036</v>
      </c>
      <c r="F173">
        <f t="shared" si="39"/>
        <v>0.6875025094059806</v>
      </c>
      <c r="G173">
        <f t="shared" si="40"/>
        <v>0.665992407509869</v>
      </c>
      <c r="H173">
        <f t="shared" si="41"/>
        <v>0.00799174793327331</v>
      </c>
      <c r="I173">
        <f t="shared" si="52"/>
        <v>13.319999999999984</v>
      </c>
      <c r="J173">
        <f t="shared" si="51"/>
        <v>0.9999541538541874</v>
      </c>
      <c r="K173" t="e">
        <f t="shared" si="42"/>
        <v>#NUM!</v>
      </c>
      <c r="L173">
        <f t="shared" si="43"/>
        <v>6.785000010487254</v>
      </c>
      <c r="M173">
        <f t="shared" si="44"/>
        <v>0.9993594268148079</v>
      </c>
      <c r="N173">
        <f t="shared" si="45"/>
        <v>7.159999999999992</v>
      </c>
      <c r="O173">
        <f t="shared" si="46"/>
        <v>0.9998188351312702</v>
      </c>
      <c r="P173">
        <f t="shared" si="47"/>
        <v>68.68746666666651</v>
      </c>
      <c r="Q173">
        <f t="shared" si="48"/>
        <v>1</v>
      </c>
      <c r="R173">
        <f t="shared" si="49"/>
        <v>0.9999541538541874</v>
      </c>
    </row>
    <row r="174" spans="1:18" ht="12.75">
      <c r="A174">
        <f t="shared" si="53"/>
        <v>1.4592673467696662</v>
      </c>
      <c r="B174">
        <f t="shared" si="50"/>
        <v>28.791702539524497</v>
      </c>
      <c r="C174" t="str">
        <f t="shared" si="36"/>
        <v>28,7917025395245j</v>
      </c>
      <c r="D174" s="1" t="str">
        <f t="shared" si="37"/>
        <v>0,666041714464691+7,69552063495913E-003j</v>
      </c>
      <c r="E174">
        <f t="shared" si="38"/>
        <v>-3.5293916651324446</v>
      </c>
      <c r="F174">
        <f t="shared" si="39"/>
        <v>0.6619724034151212</v>
      </c>
      <c r="G174">
        <f t="shared" si="40"/>
        <v>0.666041714464691</v>
      </c>
      <c r="H174">
        <f t="shared" si="41"/>
        <v>0.00769552063495913</v>
      </c>
      <c r="I174">
        <f t="shared" si="52"/>
        <v>13.409999999999984</v>
      </c>
      <c r="J174">
        <f t="shared" si="51"/>
        <v>0.9999516149996092</v>
      </c>
      <c r="K174" t="e">
        <f t="shared" si="42"/>
        <v>#NUM!</v>
      </c>
      <c r="L174">
        <f t="shared" si="43"/>
        <v>6.830000009301359</v>
      </c>
      <c r="M174">
        <f t="shared" si="44"/>
        <v>0.9993876136480265</v>
      </c>
      <c r="N174">
        <f t="shared" si="45"/>
        <v>7.204999999999992</v>
      </c>
      <c r="O174">
        <f t="shared" si="46"/>
        <v>0.9998305728105249</v>
      </c>
      <c r="P174">
        <f t="shared" si="47"/>
        <v>69.54936666666651</v>
      </c>
      <c r="Q174">
        <f t="shared" si="48"/>
        <v>1</v>
      </c>
      <c r="R174">
        <f t="shared" si="49"/>
        <v>0.9999516149996092</v>
      </c>
    </row>
    <row r="175" spans="1:18" ht="12.75">
      <c r="A175">
        <f t="shared" si="53"/>
        <v>1.4757724967479862</v>
      </c>
      <c r="B175">
        <f t="shared" si="50"/>
        <v>29.906975624424433</v>
      </c>
      <c r="C175" t="str">
        <f t="shared" si="36"/>
        <v>29,9069756244244j</v>
      </c>
      <c r="D175" s="1" t="str">
        <f t="shared" si="37"/>
        <v>0,666087418676798+7,410146598417E-003j</v>
      </c>
      <c r="E175">
        <f t="shared" si="38"/>
        <v>-3.5288379248343515</v>
      </c>
      <c r="F175">
        <f t="shared" si="39"/>
        <v>0.6373827213797705</v>
      </c>
      <c r="G175">
        <f t="shared" si="40"/>
        <v>0.666087418676798</v>
      </c>
      <c r="H175">
        <f t="shared" si="41"/>
        <v>0.007410146598417</v>
      </c>
      <c r="I175">
        <f t="shared" si="52"/>
        <v>13.499999999999984</v>
      </c>
      <c r="J175">
        <f t="shared" si="51"/>
        <v>0.9999496093378116</v>
      </c>
      <c r="K175" t="e">
        <f t="shared" si="42"/>
        <v>#NUM!</v>
      </c>
      <c r="L175">
        <f t="shared" si="43"/>
        <v>6.875000008249565</v>
      </c>
      <c r="M175">
        <f t="shared" si="44"/>
        <v>0.9994145601896044</v>
      </c>
      <c r="N175">
        <f t="shared" si="45"/>
        <v>7.249999999999992</v>
      </c>
      <c r="O175">
        <f t="shared" si="46"/>
        <v>0.9998415566571872</v>
      </c>
      <c r="P175">
        <f t="shared" si="47"/>
        <v>70.41666666666652</v>
      </c>
      <c r="Q175">
        <f t="shared" si="48"/>
        <v>1</v>
      </c>
      <c r="R175">
        <f t="shared" si="49"/>
        <v>0.9999496093378116</v>
      </c>
    </row>
    <row r="176" spans="1:18" ht="12.75">
      <c r="A176">
        <f t="shared" si="53"/>
        <v>1.4922776467263061</v>
      </c>
      <c r="B176">
        <f t="shared" si="50"/>
        <v>31.06544983826749</v>
      </c>
      <c r="C176" t="str">
        <f t="shared" si="36"/>
        <v>31,0654498382675j</v>
      </c>
      <c r="D176" s="1" t="str">
        <f t="shared" si="37"/>
        <v>0,666129782972613+7,1352419239979E-003j</v>
      </c>
      <c r="E176">
        <f t="shared" si="38"/>
        <v>-3.528324704483305</v>
      </c>
      <c r="F176">
        <f t="shared" si="39"/>
        <v>0.6136996485483153</v>
      </c>
      <c r="G176">
        <f t="shared" si="40"/>
        <v>0.666129782972613</v>
      </c>
      <c r="H176">
        <f t="shared" si="41"/>
        <v>0.0071352419239979</v>
      </c>
      <c r="I176">
        <f t="shared" si="52"/>
        <v>13.589999999999984</v>
      </c>
      <c r="J176">
        <f t="shared" si="51"/>
        <v>0.9999480867769683</v>
      </c>
      <c r="K176" t="e">
        <f t="shared" si="42"/>
        <v>#NUM!</v>
      </c>
      <c r="L176">
        <f t="shared" si="43"/>
        <v>6.920000007316706</v>
      </c>
      <c r="M176">
        <f t="shared" si="44"/>
        <v>0.999440321015497</v>
      </c>
      <c r="N176">
        <f t="shared" si="45"/>
        <v>7.294999999999992</v>
      </c>
      <c r="O176">
        <f t="shared" si="46"/>
        <v>0.9998518345694999</v>
      </c>
      <c r="P176">
        <f t="shared" si="47"/>
        <v>71.28936666666651</v>
      </c>
      <c r="Q176">
        <f t="shared" si="48"/>
        <v>1</v>
      </c>
      <c r="R176">
        <f t="shared" si="49"/>
        <v>0.9999480867769683</v>
      </c>
    </row>
    <row r="177" spans="1:18" ht="12.75">
      <c r="A177">
        <f t="shared" si="53"/>
        <v>1.5087827967046261</v>
      </c>
      <c r="B177">
        <f t="shared" si="50"/>
        <v>32.268798616526354</v>
      </c>
      <c r="C177" t="str">
        <f t="shared" si="36"/>
        <v>32,2687986165264j</v>
      </c>
      <c r="D177" s="1" t="str">
        <f t="shared" si="37"/>
        <v>0,666169051063914+6,87043478562548E-003j</v>
      </c>
      <c r="E177">
        <f t="shared" si="38"/>
        <v>-3.5278490396874096</v>
      </c>
      <c r="F177">
        <f t="shared" si="39"/>
        <v>0.5908904956200566</v>
      </c>
      <c r="G177">
        <f t="shared" si="40"/>
        <v>0.666169051063914</v>
      </c>
      <c r="H177">
        <f t="shared" si="41"/>
        <v>0.00687043478562548</v>
      </c>
      <c r="I177">
        <f t="shared" si="52"/>
        <v>13.679999999999984</v>
      </c>
      <c r="J177">
        <f t="shared" si="51"/>
        <v>0.9999470004324226</v>
      </c>
      <c r="K177" t="e">
        <f t="shared" si="42"/>
        <v>#NUM!</v>
      </c>
      <c r="L177">
        <f t="shared" si="43"/>
        <v>6.965000006489335</v>
      </c>
      <c r="M177">
        <f t="shared" si="44"/>
        <v>0.9994649483001802</v>
      </c>
      <c r="N177">
        <f t="shared" si="45"/>
        <v>7.339999999999992</v>
      </c>
      <c r="O177">
        <f t="shared" si="46"/>
        <v>0.9998614514425518</v>
      </c>
      <c r="P177">
        <f t="shared" si="47"/>
        <v>72.16746666666651</v>
      </c>
      <c r="Q177">
        <f t="shared" si="48"/>
        <v>1</v>
      </c>
      <c r="R177">
        <f t="shared" si="49"/>
        <v>0.9999470004324226</v>
      </c>
    </row>
    <row r="178" spans="1:18" ht="12.75">
      <c r="A178">
        <f t="shared" si="53"/>
        <v>1.525287946682946</v>
      </c>
      <c r="B178">
        <f t="shared" si="50"/>
        <v>33.51876021673611</v>
      </c>
      <c r="C178" t="str">
        <f t="shared" si="36"/>
        <v>33,5187602167361j</v>
      </c>
      <c r="D178" s="1" t="str">
        <f t="shared" si="37"/>
        <v>0,666205448929635+6,61536522179823E-003j</v>
      </c>
      <c r="E178">
        <f t="shared" si="38"/>
        <v>-3.5274081828323753</v>
      </c>
      <c r="F178">
        <f t="shared" si="39"/>
        <v>0.5689236714367502</v>
      </c>
      <c r="G178">
        <f t="shared" si="40"/>
        <v>0.666205448929635</v>
      </c>
      <c r="H178">
        <f t="shared" si="41"/>
        <v>0.00661536522179823</v>
      </c>
      <c r="I178">
        <f t="shared" si="52"/>
        <v>13.769999999999984</v>
      </c>
      <c r="J178">
        <f t="shared" si="51"/>
        <v>0.999946306502491</v>
      </c>
      <c r="K178" t="e">
        <f t="shared" si="42"/>
        <v>#NUM!</v>
      </c>
      <c r="L178">
        <f t="shared" si="43"/>
        <v>7.010000005755523</v>
      </c>
      <c r="M178">
        <f t="shared" si="44"/>
        <v>0.9994884919223217</v>
      </c>
      <c r="N178">
        <f t="shared" si="45"/>
        <v>7.384999999999992</v>
      </c>
      <c r="O178">
        <f t="shared" si="46"/>
        <v>0.9998704493533876</v>
      </c>
      <c r="P178">
        <f t="shared" si="47"/>
        <v>73.0509666666665</v>
      </c>
      <c r="Q178">
        <f t="shared" si="48"/>
        <v>1</v>
      </c>
      <c r="R178">
        <f t="shared" si="49"/>
        <v>0.999946306502491</v>
      </c>
    </row>
    <row r="179" spans="1:18" ht="12.75">
      <c r="A179">
        <f t="shared" si="53"/>
        <v>1.541793096661266</v>
      </c>
      <c r="B179">
        <f t="shared" si="50"/>
        <v>34.81714022943674</v>
      </c>
      <c r="C179" t="str">
        <f t="shared" si="36"/>
        <v>34,8171402294367j</v>
      </c>
      <c r="D179" s="1" t="str">
        <f t="shared" si="37"/>
        <v>0,666239186098966+6,36968490846097E-003j</v>
      </c>
      <c r="E179">
        <f t="shared" si="38"/>
        <v>-3.526999587242676</v>
      </c>
      <c r="F179">
        <f t="shared" si="39"/>
        <v>0.5477686551031695</v>
      </c>
      <c r="G179">
        <f t="shared" si="40"/>
        <v>0.666239186098966</v>
      </c>
      <c r="H179">
        <f t="shared" si="41"/>
        <v>0.00636968490846097</v>
      </c>
      <c r="I179">
        <f t="shared" si="52"/>
        <v>13.859999999999983</v>
      </c>
      <c r="J179">
        <f t="shared" si="51"/>
        <v>0.9999459641426302</v>
      </c>
      <c r="K179" t="e">
        <f t="shared" si="42"/>
        <v>#NUM!</v>
      </c>
      <c r="L179">
        <f t="shared" si="43"/>
        <v>7.05500000510469</v>
      </c>
      <c r="M179">
        <f t="shared" si="44"/>
        <v>0.9995109995658022</v>
      </c>
      <c r="N179">
        <f t="shared" si="45"/>
        <v>7.429999999999992</v>
      </c>
      <c r="O179">
        <f t="shared" si="46"/>
        <v>0.9998788677349657</v>
      </c>
      <c r="P179">
        <f t="shared" si="47"/>
        <v>73.9398666666665</v>
      </c>
      <c r="Q179">
        <f t="shared" si="48"/>
        <v>1</v>
      </c>
      <c r="R179">
        <f t="shared" si="49"/>
        <v>0.9999459641426302</v>
      </c>
    </row>
    <row r="180" spans="1:18" ht="12.75">
      <c r="A180">
        <f t="shared" si="53"/>
        <v>1.558298246639586</v>
      </c>
      <c r="B180">
        <f t="shared" si="50"/>
        <v>36.16581418637875</v>
      </c>
      <c r="C180" t="str">
        <f t="shared" si="36"/>
        <v>36,1658141863788j</v>
      </c>
      <c r="D180" s="1" t="str">
        <f t="shared" si="37"/>
        <v>0,666270456842618+6,13305691720235E-003j</v>
      </c>
      <c r="E180">
        <f t="shared" si="38"/>
        <v>-3.5266208924981646</v>
      </c>
      <c r="F180">
        <f t="shared" si="39"/>
        <v>0.5273959677308404</v>
      </c>
      <c r="G180">
        <f t="shared" si="40"/>
        <v>0.666270456842618</v>
      </c>
      <c r="H180">
        <f t="shared" si="41"/>
        <v>0.00613305691720235</v>
      </c>
      <c r="I180">
        <f t="shared" si="52"/>
        <v>13.949999999999983</v>
      </c>
      <c r="J180">
        <f t="shared" si="51"/>
        <v>0.9999459353387922</v>
      </c>
      <c r="K180" t="e">
        <f t="shared" si="42"/>
        <v>#NUM!</v>
      </c>
      <c r="L180">
        <f t="shared" si="43"/>
        <v>7.100000004527453</v>
      </c>
      <c r="M180">
        <f t="shared" si="44"/>
        <v>0.9995325168162917</v>
      </c>
      <c r="N180">
        <f t="shared" si="45"/>
        <v>7.474999999999992</v>
      </c>
      <c r="O180">
        <f t="shared" si="46"/>
        <v>0.9998867435396089</v>
      </c>
      <c r="P180">
        <f t="shared" si="47"/>
        <v>74.83416666666649</v>
      </c>
      <c r="Q180">
        <f t="shared" si="48"/>
        <v>1</v>
      </c>
      <c r="R180">
        <f t="shared" si="49"/>
        <v>0.9999459353387922</v>
      </c>
    </row>
    <row r="181" spans="1:18" ht="12.75">
      <c r="A181">
        <f t="shared" si="53"/>
        <v>1.574803396617906</v>
      </c>
      <c r="B181">
        <f t="shared" si="50"/>
        <v>37.56673026976039</v>
      </c>
      <c r="C181" t="str">
        <f t="shared" si="36"/>
        <v>37,5667302697604j</v>
      </c>
      <c r="D181" s="1" t="str">
        <f t="shared" si="37"/>
        <v>0,666299441278715+5,90515546181132E-003j</v>
      </c>
      <c r="E181">
        <f t="shared" si="38"/>
        <v>-3.5262699108216666</v>
      </c>
      <c r="F181">
        <f t="shared" si="39"/>
        <v>0.5077771439731439</v>
      </c>
      <c r="G181">
        <f t="shared" si="40"/>
        <v>0.666299441278715</v>
      </c>
      <c r="H181">
        <f t="shared" si="41"/>
        <v>0.00590515546181132</v>
      </c>
      <c r="I181">
        <f t="shared" si="52"/>
        <v>14.039999999999983</v>
      </c>
      <c r="J181">
        <f t="shared" si="51"/>
        <v>0.9999461847807035</v>
      </c>
      <c r="K181" t="e">
        <f t="shared" si="42"/>
        <v>#NUM!</v>
      </c>
      <c r="L181">
        <f t="shared" si="43"/>
        <v>7.14500000401549</v>
      </c>
      <c r="M181">
        <f t="shared" si="44"/>
        <v>0.9995530872535755</v>
      </c>
      <c r="N181">
        <f t="shared" si="45"/>
        <v>7.519999999999992</v>
      </c>
      <c r="O181">
        <f t="shared" si="46"/>
        <v>0.9998941113925695</v>
      </c>
      <c r="P181">
        <f t="shared" si="47"/>
        <v>75.73386666666649</v>
      </c>
      <c r="Q181">
        <f t="shared" si="48"/>
        <v>1</v>
      </c>
      <c r="R181">
        <f t="shared" si="49"/>
        <v>0.9999461847807035</v>
      </c>
    </row>
    <row r="182" spans="1:18" ht="12.75">
      <c r="A182">
        <f t="shared" si="53"/>
        <v>1.591308546596226</v>
      </c>
      <c r="B182">
        <f t="shared" si="50"/>
        <v>39.0219121264097</v>
      </c>
      <c r="C182" t="str">
        <f t="shared" si="36"/>
        <v>39,0219121264097j</v>
      </c>
      <c r="D182" s="1" t="str">
        <f t="shared" si="37"/>
        <v>0,666326306399255+5,68566563584122E-003j</v>
      </c>
      <c r="E182">
        <f t="shared" si="38"/>
        <v>-3.525944614460381</v>
      </c>
      <c r="F182">
        <f t="shared" si="39"/>
        <v>0.4888847034964928</v>
      </c>
      <c r="G182">
        <f t="shared" si="40"/>
        <v>0.666326306399255</v>
      </c>
      <c r="H182">
        <f t="shared" si="41"/>
        <v>0.00568566563584122</v>
      </c>
      <c r="I182">
        <f t="shared" si="52"/>
        <v>14.129999999999983</v>
      </c>
      <c r="J182">
        <f t="shared" si="51"/>
        <v>0.9999466797357222</v>
      </c>
      <c r="K182" t="e">
        <f t="shared" si="42"/>
        <v>#NUM!</v>
      </c>
      <c r="L182">
        <f t="shared" si="43"/>
        <v>7.190000003561419</v>
      </c>
      <c r="M182">
        <f t="shared" si="44"/>
        <v>0.9995727525398191</v>
      </c>
      <c r="N182">
        <f t="shared" si="45"/>
        <v>7.5649999999999915</v>
      </c>
      <c r="O182">
        <f t="shared" si="46"/>
        <v>0.9999010037362837</v>
      </c>
      <c r="P182">
        <f t="shared" si="47"/>
        <v>76.63896666666649</v>
      </c>
      <c r="Q182">
        <f t="shared" si="48"/>
        <v>1</v>
      </c>
      <c r="R182">
        <f t="shared" si="49"/>
        <v>0.9999466797357222</v>
      </c>
    </row>
    <row r="183" spans="1:18" ht="12.75">
      <c r="A183">
        <f t="shared" si="53"/>
        <v>1.607813696574546</v>
      </c>
      <c r="B183">
        <f t="shared" si="50"/>
        <v>40.53346179097615</v>
      </c>
      <c r="C183" t="str">
        <f t="shared" si="36"/>
        <v>40,5334617909761j</v>
      </c>
      <c r="D183" s="1" t="str">
        <f t="shared" si="37"/>
        <v>0,666351207022797+5,4742831435011E-003j</v>
      </c>
      <c r="E183">
        <f t="shared" si="38"/>
        <v>-3.5256431239879844</v>
      </c>
      <c r="F183">
        <f t="shared" si="39"/>
        <v>0.4706921225124469</v>
      </c>
      <c r="G183">
        <f t="shared" si="40"/>
        <v>0.666351207022797</v>
      </c>
      <c r="H183">
        <f t="shared" si="41"/>
        <v>0.0054742831435011</v>
      </c>
      <c r="I183">
        <f t="shared" si="52"/>
        <v>14.219999999999983</v>
      </c>
      <c r="J183">
        <f t="shared" si="51"/>
        <v>0.9999473899238476</v>
      </c>
      <c r="K183" t="e">
        <f t="shared" si="42"/>
        <v>#NUM!</v>
      </c>
      <c r="L183">
        <f t="shared" si="43"/>
        <v>7.235000003158694</v>
      </c>
      <c r="M183">
        <f t="shared" si="44"/>
        <v>0.9995915525039475</v>
      </c>
      <c r="N183">
        <f t="shared" si="45"/>
        <v>7.609999999999991</v>
      </c>
      <c r="O183">
        <f t="shared" si="46"/>
        <v>0.9999074509658691</v>
      </c>
      <c r="P183">
        <f t="shared" si="47"/>
        <v>77.54946666666649</v>
      </c>
      <c r="Q183">
        <f t="shared" si="48"/>
        <v>1</v>
      </c>
      <c r="R183">
        <f t="shared" si="49"/>
        <v>0.9999473899238476</v>
      </c>
    </row>
    <row r="184" spans="1:18" ht="12.75">
      <c r="A184">
        <f t="shared" si="53"/>
        <v>1.624318846552866</v>
      </c>
      <c r="B184">
        <f t="shared" si="50"/>
        <v>42.10356272235515</v>
      </c>
      <c r="C184" t="str">
        <f t="shared" si="36"/>
        <v>42,1035627223552j</v>
      </c>
      <c r="D184" s="1" t="str">
        <f t="shared" si="37"/>
        <v>0,666374286678531+5,27071402588703E-003j</v>
      </c>
      <c r="E184">
        <f t="shared" si="38"/>
        <v>-3.5253636974611102</v>
      </c>
      <c r="F184">
        <f t="shared" si="39"/>
        <v>0.4531738054770413</v>
      </c>
      <c r="G184">
        <f t="shared" si="40"/>
        <v>0.666374286678531</v>
      </c>
      <c r="H184">
        <f t="shared" si="41"/>
        <v>0.00527071402588703</v>
      </c>
      <c r="I184">
        <f t="shared" si="52"/>
        <v>14.309999999999983</v>
      </c>
      <c r="J184">
        <f t="shared" si="51"/>
        <v>0.9999482873943903</v>
      </c>
      <c r="K184" t="e">
        <f t="shared" si="42"/>
        <v>#NUM!</v>
      </c>
      <c r="L184">
        <f t="shared" si="43"/>
        <v>7.2800000028015095</v>
      </c>
      <c r="M184">
        <f t="shared" si="44"/>
        <v>0.9996095252223127</v>
      </c>
      <c r="N184">
        <f t="shared" si="45"/>
        <v>7.654999999999991</v>
      </c>
      <c r="O184">
        <f t="shared" si="46"/>
        <v>0.9999134815563765</v>
      </c>
      <c r="P184">
        <f t="shared" si="47"/>
        <v>78.46536666666648</v>
      </c>
      <c r="Q184">
        <f t="shared" si="48"/>
        <v>1</v>
      </c>
      <c r="R184">
        <f t="shared" si="49"/>
        <v>0.9999482873943903</v>
      </c>
    </row>
    <row r="185" spans="1:18" ht="12.75">
      <c r="A185">
        <f t="shared" si="53"/>
        <v>1.640823996531186</v>
      </c>
      <c r="B185">
        <f t="shared" si="50"/>
        <v>43.734482957731245</v>
      </c>
      <c r="C185" t="str">
        <f t="shared" si="36"/>
        <v>43,7344829577312j</v>
      </c>
      <c r="D185" s="1" t="str">
        <f t="shared" si="37"/>
        <v>0,666395678426627+5,07467438430901E-003j</v>
      </c>
      <c r="E185">
        <f t="shared" si="38"/>
        <v>-3.525104720367555</v>
      </c>
      <c r="F185">
        <f t="shared" si="39"/>
        <v>0.4363050570483416</v>
      </c>
      <c r="G185">
        <f t="shared" si="40"/>
        <v>0.666395678426627</v>
      </c>
      <c r="H185">
        <f t="shared" si="41"/>
        <v>0.00507467438430901</v>
      </c>
      <c r="I185">
        <f t="shared" si="52"/>
        <v>14.399999999999983</v>
      </c>
      <c r="J185">
        <f t="shared" si="51"/>
        <v>0.9999493464047398</v>
      </c>
      <c r="K185" t="e">
        <f t="shared" si="42"/>
        <v>#NUM!</v>
      </c>
      <c r="L185">
        <f t="shared" si="43"/>
        <v>7.325000002484715</v>
      </c>
      <c r="M185">
        <f t="shared" si="44"/>
        <v>0.9996267070958117</v>
      </c>
      <c r="N185">
        <f t="shared" si="45"/>
        <v>7.699999999999991</v>
      </c>
      <c r="O185">
        <f t="shared" si="46"/>
        <v>0.9999191221822896</v>
      </c>
      <c r="P185">
        <f t="shared" si="47"/>
        <v>79.38666666666649</v>
      </c>
      <c r="Q185">
        <f t="shared" si="48"/>
        <v>1</v>
      </c>
      <c r="R185">
        <f t="shared" si="49"/>
        <v>0.9999493464047398</v>
      </c>
    </row>
    <row r="186" spans="1:18" ht="12.75">
      <c r="A186">
        <f t="shared" si="53"/>
        <v>1.657329146509506</v>
      </c>
      <c r="B186">
        <f t="shared" si="50"/>
        <v>45.4285783887956</v>
      </c>
      <c r="C186" t="str">
        <f t="shared" si="36"/>
        <v>45,4285783887956j</v>
      </c>
      <c r="D186" s="1" t="str">
        <f t="shared" si="37"/>
        <v>0,666415505619383+4,88589010222972E-003j</v>
      </c>
      <c r="E186">
        <f t="shared" si="38"/>
        <v>-3.5248646963085797</v>
      </c>
      <c r="F186">
        <f t="shared" si="39"/>
        <v>0.4200620543789208</v>
      </c>
      <c r="G186">
        <f t="shared" si="40"/>
        <v>0.666415505619383</v>
      </c>
      <c r="H186">
        <f t="shared" si="41"/>
        <v>0.00488589010222972</v>
      </c>
      <c r="I186">
        <f t="shared" si="52"/>
        <v>14.489999999999982</v>
      </c>
      <c r="J186">
        <f t="shared" si="51"/>
        <v>0.9999505433016098</v>
      </c>
      <c r="K186" t="e">
        <f t="shared" si="42"/>
        <v>#NUM!</v>
      </c>
      <c r="L186">
        <f t="shared" si="43"/>
        <v>7.370000002203743</v>
      </c>
      <c r="M186">
        <f t="shared" si="44"/>
        <v>0.9996431329236097</v>
      </c>
      <c r="N186">
        <f t="shared" si="45"/>
        <v>7.744999999999991</v>
      </c>
      <c r="O186">
        <f t="shared" si="46"/>
        <v>0.9999243978297281</v>
      </c>
      <c r="P186">
        <f t="shared" si="47"/>
        <v>80.31336666666648</v>
      </c>
      <c r="Q186">
        <f t="shared" si="48"/>
        <v>1</v>
      </c>
      <c r="R186">
        <f t="shared" si="49"/>
        <v>0.9999505433016098</v>
      </c>
    </row>
    <row r="187" spans="1:18" ht="12.75">
      <c r="A187">
        <f t="shared" si="53"/>
        <v>1.673834296487826</v>
      </c>
      <c r="B187">
        <f t="shared" si="50"/>
        <v>47.18829616487148</v>
      </c>
      <c r="C187" t="str">
        <f t="shared" si="36"/>
        <v>47,1882961648715j</v>
      </c>
      <c r="D187" s="1" t="str">
        <f t="shared" si="37"/>
        <v>0,666433882607376+4,70409656712475E-003j</v>
      </c>
      <c r="E187">
        <f t="shared" si="38"/>
        <v>-3.5246422383619858</v>
      </c>
      <c r="F187">
        <f t="shared" si="39"/>
        <v>0.4044218198077842</v>
      </c>
      <c r="G187">
        <f t="shared" si="40"/>
        <v>0.666433882607376</v>
      </c>
      <c r="H187">
        <f t="shared" si="41"/>
        <v>0.00470409656712475</v>
      </c>
      <c r="I187">
        <f t="shared" si="52"/>
        <v>14.579999999999982</v>
      </c>
      <c r="J187">
        <f t="shared" si="51"/>
        <v>0.9999518564050864</v>
      </c>
      <c r="K187" t="e">
        <f t="shared" si="42"/>
        <v>#NUM!</v>
      </c>
      <c r="L187">
        <f t="shared" si="43"/>
        <v>7.415000001954544</v>
      </c>
      <c r="M187">
        <f t="shared" si="44"/>
        <v>0.9996588359736218</v>
      </c>
      <c r="N187">
        <f t="shared" si="45"/>
        <v>7.789999999999991</v>
      </c>
      <c r="O187">
        <f t="shared" si="46"/>
        <v>0.9999293319017905</v>
      </c>
      <c r="P187">
        <f t="shared" si="47"/>
        <v>81.24546666666649</v>
      </c>
      <c r="Q187">
        <f t="shared" si="48"/>
        <v>1</v>
      </c>
      <c r="R187">
        <f t="shared" si="49"/>
        <v>0.9999518564050864</v>
      </c>
    </row>
    <row r="188" spans="1:18" ht="12.75">
      <c r="A188">
        <f t="shared" si="53"/>
        <v>1.6903394464661459</v>
      </c>
      <c r="B188">
        <f t="shared" si="50"/>
        <v>49.01617822786243</v>
      </c>
      <c r="C188" t="str">
        <f t="shared" si="36"/>
        <v>49,0161782278624j</v>
      </c>
      <c r="D188" s="1" t="str">
        <f t="shared" si="37"/>
        <v>0,666450915394552+4,52903839339113E-003j</v>
      </c>
      <c r="E188">
        <f t="shared" si="38"/>
        <v>-3.524436061076111</v>
      </c>
      <c r="F188">
        <f t="shared" si="39"/>
        <v>0.38936219400555905</v>
      </c>
      <c r="G188">
        <f t="shared" si="40"/>
        <v>0.666450915394552</v>
      </c>
      <c r="H188">
        <f t="shared" si="41"/>
        <v>0.00452903839339113</v>
      </c>
      <c r="I188">
        <f t="shared" si="52"/>
        <v>14.669999999999982</v>
      </c>
      <c r="J188">
        <f t="shared" si="51"/>
        <v>0.9999532658957505</v>
      </c>
      <c r="K188" t="e">
        <f t="shared" si="42"/>
        <v>#NUM!</v>
      </c>
      <c r="L188">
        <f t="shared" si="43"/>
        <v>7.4600000017335235</v>
      </c>
      <c r="M188">
        <f t="shared" si="44"/>
        <v>0.9996738480498905</v>
      </c>
      <c r="N188">
        <f t="shared" si="45"/>
        <v>7.834999999999991</v>
      </c>
      <c r="O188">
        <f t="shared" si="46"/>
        <v>0.9999339463174453</v>
      </c>
      <c r="P188">
        <f t="shared" si="47"/>
        <v>82.18296666666649</v>
      </c>
      <c r="Q188">
        <f t="shared" si="48"/>
        <v>1</v>
      </c>
      <c r="R188">
        <f t="shared" si="49"/>
        <v>0.9999532658957505</v>
      </c>
    </row>
    <row r="189" spans="1:18" ht="12.75">
      <c r="A189">
        <f t="shared" si="53"/>
        <v>1.7068445964444658</v>
      </c>
      <c r="B189">
        <f t="shared" si="50"/>
        <v>50.91486498413009</v>
      </c>
      <c r="C189" t="str">
        <f t="shared" si="36"/>
        <v>50,9148649841301j</v>
      </c>
      <c r="D189" s="1" t="str">
        <f t="shared" si="37"/>
        <v>0,666466702245907+4,36046914726696E-003j</v>
      </c>
      <c r="E189">
        <f t="shared" si="38"/>
        <v>-3.5242449730487357</v>
      </c>
      <c r="F189">
        <f t="shared" si="39"/>
        <v>0.3748618096171855</v>
      </c>
      <c r="G189">
        <f t="shared" si="40"/>
        <v>0.666466702245907</v>
      </c>
      <c r="H189">
        <f t="shared" si="41"/>
        <v>0.00436046914726696</v>
      </c>
      <c r="I189">
        <f t="shared" si="52"/>
        <v>14.759999999999982</v>
      </c>
      <c r="J189">
        <f t="shared" si="51"/>
        <v>0.9999547537051007</v>
      </c>
      <c r="K189" t="e">
        <f t="shared" si="42"/>
        <v>#NUM!</v>
      </c>
      <c r="L189">
        <f t="shared" si="43"/>
        <v>7.505000001537496</v>
      </c>
      <c r="M189">
        <f t="shared" si="44"/>
        <v>0.9996881995570003</v>
      </c>
      <c r="N189">
        <f t="shared" si="45"/>
        <v>7.879999999999991</v>
      </c>
      <c r="O189">
        <f t="shared" si="46"/>
        <v>0.999938261604355</v>
      </c>
      <c r="P189">
        <f t="shared" si="47"/>
        <v>83.12586666666647</v>
      </c>
      <c r="Q189">
        <f t="shared" si="48"/>
        <v>1</v>
      </c>
      <c r="R189">
        <f t="shared" si="49"/>
        <v>0.9999547537051007</v>
      </c>
    </row>
    <row r="190" spans="1:18" ht="12.75">
      <c r="A190">
        <f t="shared" si="53"/>
        <v>1.7233497464227858</v>
      </c>
      <c r="B190">
        <f t="shared" si="50"/>
        <v>52.88709911860557</v>
      </c>
      <c r="C190" t="str">
        <f t="shared" si="36"/>
        <v>52,8870991186056j</v>
      </c>
      <c r="D190" s="1" t="str">
        <f t="shared" si="37"/>
        <v>0,666481334251122+4,19815107458249E-003j</v>
      </c>
      <c r="E190">
        <f t="shared" si="38"/>
        <v>-3.524067870048672</v>
      </c>
      <c r="F190">
        <f t="shared" si="39"/>
        <v>0.3609000654381598</v>
      </c>
      <c r="G190">
        <f t="shared" si="40"/>
        <v>0.666481334251122</v>
      </c>
      <c r="H190">
        <f t="shared" si="41"/>
        <v>0.00419815107458249</v>
      </c>
      <c r="I190">
        <f t="shared" si="52"/>
        <v>14.849999999999982</v>
      </c>
      <c r="J190">
        <f t="shared" si="51"/>
        <v>0.999956303409462</v>
      </c>
      <c r="K190" t="e">
        <f t="shared" si="42"/>
        <v>#NUM!</v>
      </c>
      <c r="L190">
        <f t="shared" si="43"/>
        <v>7.550000001363636</v>
      </c>
      <c r="M190">
        <f t="shared" si="44"/>
        <v>0.9997019195616578</v>
      </c>
      <c r="N190">
        <f t="shared" si="45"/>
        <v>7.924999999999991</v>
      </c>
      <c r="O190">
        <f t="shared" si="46"/>
        <v>0.999942296985997</v>
      </c>
      <c r="P190">
        <f t="shared" si="47"/>
        <v>84.07416666666647</v>
      </c>
      <c r="Q190">
        <f t="shared" si="48"/>
        <v>1</v>
      </c>
      <c r="R190">
        <f t="shared" si="49"/>
        <v>0.999956303409462</v>
      </c>
    </row>
    <row r="191" spans="1:18" ht="12.75">
      <c r="A191">
        <f t="shared" si="53"/>
        <v>1.7398548964011058</v>
      </c>
      <c r="B191">
        <f t="shared" si="50"/>
        <v>54.935729556643906</v>
      </c>
      <c r="C191" t="str">
        <f t="shared" si="36"/>
        <v>54,9357295566439j</v>
      </c>
      <c r="D191" s="1" t="str">
        <f t="shared" si="37"/>
        <v>0,666494895847365+4,04185483203519E-003j</v>
      </c>
      <c r="E191">
        <f t="shared" si="38"/>
        <v>-3.523903728639664</v>
      </c>
      <c r="F191">
        <f t="shared" si="39"/>
        <v>0.3474571011529728</v>
      </c>
      <c r="G191">
        <f t="shared" si="40"/>
        <v>0.666494895847365</v>
      </c>
      <c r="H191">
        <f t="shared" si="41"/>
        <v>0.00404185483203519</v>
      </c>
      <c r="I191">
        <f t="shared" si="52"/>
        <v>14.939999999999982</v>
      </c>
      <c r="J191">
        <f t="shared" si="51"/>
        <v>0.9999579001275257</v>
      </c>
      <c r="K191" t="e">
        <f t="shared" si="42"/>
        <v>#NUM!</v>
      </c>
      <c r="L191">
        <f t="shared" si="43"/>
        <v>7.595000001209436</v>
      </c>
      <c r="M191">
        <f t="shared" si="44"/>
        <v>0.9997150358515612</v>
      </c>
      <c r="N191">
        <f t="shared" si="45"/>
        <v>7.969999999999991</v>
      </c>
      <c r="O191">
        <f t="shared" si="46"/>
        <v>0.9999460704634242</v>
      </c>
      <c r="P191">
        <f t="shared" si="47"/>
        <v>85.02786666666647</v>
      </c>
      <c r="Q191">
        <f t="shared" si="48"/>
        <v>1</v>
      </c>
      <c r="R191">
        <f t="shared" si="49"/>
        <v>0.9999579001275257</v>
      </c>
    </row>
    <row r="192" spans="1:18" ht="12.75">
      <c r="A192">
        <f t="shared" si="53"/>
        <v>1.7563600463794258</v>
      </c>
      <c r="B192">
        <f t="shared" si="50"/>
        <v>57.06371557934468</v>
      </c>
      <c r="C192" t="str">
        <f t="shared" si="36"/>
        <v>57,0637155793447j</v>
      </c>
      <c r="D192" s="1" t="str">
        <f t="shared" si="37"/>
        <v>0,66650746530415+3,891359222571E-003j</v>
      </c>
      <c r="E192">
        <f t="shared" si="38"/>
        <v>-3.5237516002705838</v>
      </c>
      <c r="F192">
        <f t="shared" si="39"/>
        <v>0.33451377265821225</v>
      </c>
      <c r="G192">
        <f t="shared" si="40"/>
        <v>0.66650746530415</v>
      </c>
      <c r="H192">
        <f t="shared" si="41"/>
        <v>0.003891359222571</v>
      </c>
      <c r="I192">
        <f t="shared" si="52"/>
        <v>15.029999999999982</v>
      </c>
      <c r="J192">
        <f t="shared" si="51"/>
        <v>0.9999595304216294</v>
      </c>
      <c r="K192" t="e">
        <f t="shared" si="42"/>
        <v>#NUM!</v>
      </c>
      <c r="L192">
        <f t="shared" si="43"/>
        <v>7.640000001072672</v>
      </c>
      <c r="M192">
        <f t="shared" si="44"/>
        <v>0.9997275749916797</v>
      </c>
      <c r="N192">
        <f t="shared" si="45"/>
        <v>8.01499999999999</v>
      </c>
      <c r="O192">
        <f t="shared" si="46"/>
        <v>0.9999495988919855</v>
      </c>
      <c r="P192">
        <f t="shared" si="47"/>
        <v>85.98696666666646</v>
      </c>
      <c r="Q192">
        <f t="shared" si="48"/>
        <v>1</v>
      </c>
      <c r="R192">
        <f t="shared" si="49"/>
        <v>0.9999595304216294</v>
      </c>
    </row>
    <row r="193" spans="1:18" ht="12.75">
      <c r="A193">
        <f t="shared" si="53"/>
        <v>1.7728651963577458</v>
      </c>
      <c r="B193">
        <f t="shared" si="50"/>
        <v>59.2741310982833</v>
      </c>
      <c r="C193" t="str">
        <f t="shared" si="36"/>
        <v>59,2741310982833j</v>
      </c>
      <c r="D193" s="1" t="str">
        <f t="shared" si="37"/>
        <v>0,666519115173003+3,74645093535581E-003j</v>
      </c>
      <c r="E193">
        <f t="shared" si="38"/>
        <v>-3.5236106057975536</v>
      </c>
      <c r="F193">
        <f t="shared" si="39"/>
        <v>0.3220516279872354</v>
      </c>
      <c r="G193">
        <f t="shared" si="40"/>
        <v>0.666519115173003</v>
      </c>
      <c r="H193">
        <f t="shared" si="41"/>
        <v>0.00374645093535581</v>
      </c>
      <c r="I193">
        <f t="shared" si="52"/>
        <v>15.119999999999981</v>
      </c>
      <c r="J193">
        <f t="shared" si="51"/>
        <v>0.9999611822028582</v>
      </c>
      <c r="K193" t="e">
        <f t="shared" si="42"/>
        <v>#NUM!</v>
      </c>
      <c r="L193">
        <f t="shared" si="43"/>
        <v>7.685000000951374</v>
      </c>
      <c r="M193">
        <f t="shared" si="44"/>
        <v>0.9997395623780575</v>
      </c>
      <c r="N193">
        <f t="shared" si="45"/>
        <v>8.059999999999992</v>
      </c>
      <c r="O193">
        <f t="shared" si="46"/>
        <v>0.9999528980533121</v>
      </c>
      <c r="P193">
        <f t="shared" si="47"/>
        <v>86.95146666666646</v>
      </c>
      <c r="Q193">
        <f t="shared" si="48"/>
        <v>1</v>
      </c>
      <c r="R193">
        <f t="shared" si="49"/>
        <v>0.9999611822028582</v>
      </c>
    </row>
    <row r="194" spans="1:18" ht="12.75">
      <c r="A194">
        <f t="shared" si="53"/>
        <v>1.7893703463360657</v>
      </c>
      <c r="B194">
        <f t="shared" si="50"/>
        <v>61.570169095827715</v>
      </c>
      <c r="C194" t="str">
        <f t="shared" si="36"/>
        <v>61,5701690958277j</v>
      </c>
      <c r="D194" s="1" t="str">
        <f t="shared" si="37"/>
        <v>0,666529912704451+3,60692429073059E-003j</v>
      </c>
      <c r="E194">
        <f t="shared" si="38"/>
        <v>-3.5234799304067415</v>
      </c>
      <c r="F194">
        <f t="shared" si="39"/>
        <v>0.3100528838481605</v>
      </c>
      <c r="G194">
        <f t="shared" si="40"/>
        <v>0.666529912704451</v>
      </c>
      <c r="H194">
        <f t="shared" si="41"/>
        <v>0.00360692429073059</v>
      </c>
      <c r="I194">
        <f t="shared" si="52"/>
        <v>15.209999999999981</v>
      </c>
      <c r="J194">
        <f t="shared" si="51"/>
        <v>0.9999628446400166</v>
      </c>
      <c r="K194" t="e">
        <f t="shared" si="42"/>
        <v>#NUM!</v>
      </c>
      <c r="L194">
        <f t="shared" si="43"/>
        <v>7.730000000843791</v>
      </c>
      <c r="M194">
        <f t="shared" si="44"/>
        <v>0.9997510222892484</v>
      </c>
      <c r="N194">
        <f t="shared" si="45"/>
        <v>8.10499999999999</v>
      </c>
      <c r="O194">
        <f t="shared" si="46"/>
        <v>0.9999559827228542</v>
      </c>
      <c r="P194">
        <f t="shared" si="47"/>
        <v>87.92136666666646</v>
      </c>
      <c r="Q194">
        <f t="shared" si="48"/>
        <v>1</v>
      </c>
      <c r="R194">
        <f t="shared" si="49"/>
        <v>0.9999628446400166</v>
      </c>
    </row>
    <row r="195" spans="1:18" ht="12.75">
      <c r="A195">
        <f t="shared" si="53"/>
        <v>1.8058754963143857</v>
      </c>
      <c r="B195">
        <f t="shared" si="50"/>
        <v>63.95514623745555</v>
      </c>
      <c r="C195" t="str">
        <f t="shared" si="36"/>
        <v>63,9551462374556j</v>
      </c>
      <c r="D195" s="1" t="str">
        <f t="shared" si="37"/>
        <v>0,666539920234725+3,47258099047686E-003j</v>
      </c>
      <c r="E195">
        <f t="shared" si="38"/>
        <v>-3.5233588189081066</v>
      </c>
      <c r="F195">
        <f t="shared" si="39"/>
        <v>0.2985004027835021</v>
      </c>
      <c r="G195">
        <f t="shared" si="40"/>
        <v>0.666539920234725</v>
      </c>
      <c r="H195">
        <f t="shared" si="41"/>
        <v>0.00347258099047686</v>
      </c>
      <c r="I195">
        <f t="shared" si="52"/>
        <v>15.299999999999981</v>
      </c>
      <c r="J195">
        <f t="shared" si="51"/>
        <v>0.9999645080724969</v>
      </c>
      <c r="K195" t="e">
        <f t="shared" si="42"/>
        <v>#NUM!</v>
      </c>
      <c r="L195">
        <f t="shared" si="43"/>
        <v>7.775000000748375</v>
      </c>
      <c r="M195">
        <f t="shared" si="44"/>
        <v>0.9997619779354888</v>
      </c>
      <c r="N195">
        <f t="shared" si="45"/>
        <v>8.149999999999991</v>
      </c>
      <c r="O195">
        <f t="shared" si="46"/>
        <v>0.9999588667332375</v>
      </c>
      <c r="P195">
        <f t="shared" si="47"/>
        <v>88.89666666666645</v>
      </c>
      <c r="Q195">
        <f t="shared" si="48"/>
        <v>1</v>
      </c>
      <c r="R195">
        <f t="shared" si="49"/>
        <v>0.9999645080724969</v>
      </c>
    </row>
    <row r="196" spans="1:18" ht="12.75">
      <c r="A196">
        <f t="shared" si="53"/>
        <v>1.8223806462927057</v>
      </c>
      <c r="B196">
        <f t="shared" si="50"/>
        <v>66.43250766273279</v>
      </c>
      <c r="C196" t="str">
        <f t="shared" si="36"/>
        <v>66,4325076627328j</v>
      </c>
      <c r="D196" s="1" t="str">
        <f t="shared" si="37"/>
        <v>0,666549195544332+3,34322987363987E-003j</v>
      </c>
      <c r="E196">
        <f t="shared" si="38"/>
        <v>-3.5232465713734036</v>
      </c>
      <c r="F196">
        <f t="shared" si="39"/>
        <v>0.2873776709550816</v>
      </c>
      <c r="G196">
        <f t="shared" si="40"/>
        <v>0.666549195544332</v>
      </c>
      <c r="H196">
        <f t="shared" si="41"/>
        <v>0.00334322987363987</v>
      </c>
      <c r="I196">
        <f t="shared" si="52"/>
        <v>15.389999999999981</v>
      </c>
      <c r="J196">
        <f t="shared" si="51"/>
        <v>0.9999661639270462</v>
      </c>
      <c r="K196" t="e">
        <f t="shared" si="42"/>
        <v>#NUM!</v>
      </c>
      <c r="L196">
        <f t="shared" si="43"/>
        <v>7.820000000663748</v>
      </c>
      <c r="M196">
        <f t="shared" si="44"/>
        <v>0.9997724515057066</v>
      </c>
      <c r="N196">
        <f t="shared" si="45"/>
        <v>8.19499999999999</v>
      </c>
      <c r="O196">
        <f t="shared" si="46"/>
        <v>0.9999615630336929</v>
      </c>
      <c r="P196">
        <f t="shared" si="47"/>
        <v>89.87736666666645</v>
      </c>
      <c r="Q196">
        <f t="shared" si="48"/>
        <v>1</v>
      </c>
      <c r="R196">
        <f t="shared" si="49"/>
        <v>0.9999661639270462</v>
      </c>
    </row>
    <row r="197" spans="1:18" ht="12.75">
      <c r="A197">
        <f t="shared" si="53"/>
        <v>1.8388857962710257</v>
      </c>
      <c r="B197">
        <f t="shared" si="50"/>
        <v>69.0058319618757</v>
      </c>
      <c r="C197" t="str">
        <f t="shared" si="36"/>
        <v>69,0058319618757j</v>
      </c>
      <c r="D197" s="1" t="str">
        <f t="shared" si="37"/>
        <v>0,666557792190531+3,21868667811303E-003j</v>
      </c>
      <c r="E197">
        <f t="shared" si="38"/>
        <v>-3.5231425390932936</v>
      </c>
      <c r="F197">
        <f t="shared" si="39"/>
        <v>0.2766687765559352</v>
      </c>
      <c r="G197">
        <f t="shared" si="40"/>
        <v>0.666557792190531</v>
      </c>
      <c r="H197">
        <f t="shared" si="41"/>
        <v>0.00321868667811303</v>
      </c>
      <c r="I197">
        <f t="shared" si="52"/>
        <v>15.47999999999998</v>
      </c>
      <c r="J197">
        <f t="shared" si="51"/>
        <v>0.9999678046384146</v>
      </c>
      <c r="K197" t="e">
        <f t="shared" si="42"/>
        <v>#NUM!</v>
      </c>
      <c r="L197">
        <f t="shared" si="43"/>
        <v>7.86500000058869</v>
      </c>
      <c r="M197">
        <f t="shared" si="44"/>
        <v>0.9997824642124606</v>
      </c>
      <c r="N197">
        <f t="shared" si="45"/>
        <v>8.239999999999991</v>
      </c>
      <c r="O197">
        <f t="shared" si="46"/>
        <v>0.9999640837457975</v>
      </c>
      <c r="P197">
        <f t="shared" si="47"/>
        <v>90.86346666666645</v>
      </c>
      <c r="Q197">
        <f t="shared" si="48"/>
        <v>1</v>
      </c>
      <c r="R197">
        <f t="shared" si="49"/>
        <v>0.9999678046384146</v>
      </c>
    </row>
    <row r="198" spans="1:18" ht="12.75">
      <c r="A198">
        <f t="shared" si="53"/>
        <v>1.8553909462493456</v>
      </c>
      <c r="B198">
        <f t="shared" si="50"/>
        <v>71.67883634508502</v>
      </c>
      <c r="C198" t="str">
        <f t="shared" si="36"/>
        <v>71,678836345085j</v>
      </c>
      <c r="D198" s="1" t="str">
        <f t="shared" si="37"/>
        <v>0,666565759815623+3,09877380812418E-003j</v>
      </c>
      <c r="E198">
        <f t="shared" si="38"/>
        <v>-3.5230461208299326</v>
      </c>
      <c r="F198">
        <f t="shared" si="39"/>
        <v>0.2663583888471944</v>
      </c>
      <c r="G198">
        <f t="shared" si="40"/>
        <v>0.666565759815623</v>
      </c>
      <c r="H198">
        <f t="shared" si="41"/>
        <v>0.00309877380812418</v>
      </c>
      <c r="I198">
        <f t="shared" si="52"/>
        <v>15.56999999999998</v>
      </c>
      <c r="J198">
        <f t="shared" si="51"/>
        <v>0.9999694235738503</v>
      </c>
      <c r="K198" t="e">
        <f t="shared" si="42"/>
        <v>#NUM!</v>
      </c>
      <c r="L198">
        <f t="shared" si="43"/>
        <v>7.91000000052212</v>
      </c>
      <c r="M198">
        <f t="shared" si="44"/>
        <v>0.9997920363349038</v>
      </c>
      <c r="N198">
        <f t="shared" si="45"/>
        <v>8.28499999999999</v>
      </c>
      <c r="O198">
        <f t="shared" si="46"/>
        <v>0.9999664402157522</v>
      </c>
      <c r="P198">
        <f t="shared" si="47"/>
        <v>91.85496666666646</v>
      </c>
      <c r="Q198">
        <f t="shared" si="48"/>
        <v>1</v>
      </c>
      <c r="R198">
        <f t="shared" si="49"/>
        <v>0.9999694235738503</v>
      </c>
    </row>
    <row r="199" spans="1:18" ht="12.75">
      <c r="A199">
        <f t="shared" si="53"/>
        <v>1.8718960962276656</v>
      </c>
      <c r="B199">
        <f t="shared" si="50"/>
        <v>74.45538201211808</v>
      </c>
      <c r="C199" t="str">
        <f t="shared" si="36"/>
        <v>74,4553820121181j</v>
      </c>
      <c r="D199" s="1" t="str">
        <f t="shared" si="37"/>
        <v>0,666573144432793+2,98332010772654E-003j</v>
      </c>
      <c r="E199">
        <f t="shared" si="38"/>
        <v>-3.5229567593436295</v>
      </c>
      <c r="F199">
        <f t="shared" si="39"/>
        <v>0.2564317378161909</v>
      </c>
      <c r="G199">
        <f t="shared" si="40"/>
        <v>0.666573144432793</v>
      </c>
      <c r="H199">
        <f t="shared" si="41"/>
        <v>0.00298332010772654</v>
      </c>
      <c r="I199">
        <f t="shared" si="52"/>
        <v>15.65999999999998</v>
      </c>
      <c r="J199">
        <f t="shared" si="51"/>
        <v>0.9999710149613888</v>
      </c>
      <c r="K199" t="e">
        <f t="shared" si="42"/>
        <v>#NUM!</v>
      </c>
      <c r="L199">
        <f t="shared" si="43"/>
        <v>7.955000000463078</v>
      </c>
      <c r="M199">
        <f t="shared" si="44"/>
        <v>0.9998011872598552</v>
      </c>
      <c r="N199">
        <f t="shared" si="45"/>
        <v>8.329999999999991</v>
      </c>
      <c r="O199">
        <f t="shared" si="46"/>
        <v>0.9999686430634047</v>
      </c>
      <c r="P199">
        <f t="shared" si="47"/>
        <v>92.85186666666644</v>
      </c>
      <c r="Q199">
        <f t="shared" si="48"/>
        <v>1</v>
      </c>
      <c r="R199">
        <f t="shared" si="49"/>
        <v>0.9999710149613888</v>
      </c>
    </row>
    <row r="200" spans="1:18" ht="12.75">
      <c r="A200">
        <f t="shared" si="53"/>
        <v>1.8884012462059856</v>
      </c>
      <c r="B200">
        <f t="shared" si="50"/>
        <v>77.33947972985686</v>
      </c>
      <c r="C200" t="str">
        <f t="shared" si="36"/>
        <v>77,3394797298569j</v>
      </c>
      <c r="D200" s="1" t="str">
        <f t="shared" si="37"/>
        <v>0,666579988691119+2,87216064035892E-003j</v>
      </c>
      <c r="E200">
        <f t="shared" si="38"/>
        <v>-3.5228739381737055</v>
      </c>
      <c r="F200">
        <f t="shared" si="39"/>
        <v>0.24687459445008406</v>
      </c>
      <c r="G200">
        <f t="shared" si="40"/>
        <v>0.666579988691119</v>
      </c>
      <c r="H200">
        <f t="shared" si="41"/>
        <v>0.00287216064035892</v>
      </c>
      <c r="I200">
        <f t="shared" si="52"/>
        <v>15.74999999999998</v>
      </c>
      <c r="J200">
        <f t="shared" si="51"/>
        <v>0.9999725738218734</v>
      </c>
      <c r="K200" t="e">
        <f t="shared" si="42"/>
        <v>#NUM!</v>
      </c>
      <c r="L200">
        <f t="shared" si="43"/>
        <v>8.000000000410711</v>
      </c>
      <c r="M200">
        <f t="shared" si="44"/>
        <v>0.9998099355210652</v>
      </c>
      <c r="N200">
        <f t="shared" si="45"/>
        <v>8.37499999999999</v>
      </c>
      <c r="O200">
        <f t="shared" si="46"/>
        <v>0.99997070222822</v>
      </c>
      <c r="P200">
        <f t="shared" si="47"/>
        <v>93.85416666666644</v>
      </c>
      <c r="Q200">
        <f t="shared" si="48"/>
        <v>1</v>
      </c>
      <c r="R200">
        <f t="shared" si="49"/>
        <v>0.9999725738218734</v>
      </c>
    </row>
    <row r="201" spans="1:18" ht="12.75">
      <c r="A201">
        <f t="shared" si="53"/>
        <v>1.9049063961843056</v>
      </c>
      <c r="B201">
        <f t="shared" si="50"/>
        <v>80.33529562592848</v>
      </c>
      <c r="C201" t="str">
        <f t="shared" si="36"/>
        <v>80,3352956259285j</v>
      </c>
      <c r="D201" s="1" t="str">
        <f t="shared" si="37"/>
        <v>0,666586332121278+2,76513647450232E-003j</v>
      </c>
      <c r="E201">
        <f t="shared" si="38"/>
        <v>-3.5227971786546926</v>
      </c>
      <c r="F201">
        <f t="shared" si="39"/>
        <v>0.23767325161728176</v>
      </c>
      <c r="G201">
        <f t="shared" si="40"/>
        <v>0.666586332121278</v>
      </c>
      <c r="H201">
        <f t="shared" si="41"/>
        <v>0.00276513647450232</v>
      </c>
      <c r="I201">
        <f t="shared" si="52"/>
        <v>15.83999999999998</v>
      </c>
      <c r="J201">
        <f t="shared" si="51"/>
        <v>0.9999740959046305</v>
      </c>
      <c r="K201" t="e">
        <f t="shared" si="42"/>
        <v>#NUM!</v>
      </c>
      <c r="L201">
        <f t="shared" si="43"/>
        <v>8.045000000364269</v>
      </c>
      <c r="M201">
        <f t="shared" si="44"/>
        <v>0.9998182988367524</v>
      </c>
      <c r="N201">
        <f t="shared" si="45"/>
        <v>8.419999999999991</v>
      </c>
      <c r="O201">
        <f t="shared" si="46"/>
        <v>0.9999726270123813</v>
      </c>
      <c r="P201">
        <f t="shared" si="47"/>
        <v>94.86186666666643</v>
      </c>
      <c r="Q201">
        <f t="shared" si="48"/>
        <v>1</v>
      </c>
      <c r="R201">
        <f t="shared" si="49"/>
        <v>0.9999740959046305</v>
      </c>
    </row>
    <row r="202" spans="1:18" ht="12.75">
      <c r="A202">
        <f t="shared" si="53"/>
        <v>1.9214115461626255</v>
      </c>
      <c r="B202">
        <f t="shared" si="50"/>
        <v>83.44715720674623</v>
      </c>
      <c r="C202" t="str">
        <f t="shared" si="36"/>
        <v>83,4471572067462j</v>
      </c>
      <c r="D202" s="1" t="str">
        <f t="shared" si="37"/>
        <v>0,666592211363342+2,66209447543677E-003j</v>
      </c>
      <c r="E202">
        <f t="shared" si="38"/>
        <v>-3.522726037150817</v>
      </c>
      <c r="F202">
        <f t="shared" si="39"/>
        <v>0.2288145055480037</v>
      </c>
      <c r="G202">
        <f t="shared" si="40"/>
        <v>0.666592211363342</v>
      </c>
      <c r="H202">
        <f t="shared" si="41"/>
        <v>0.00266209447543677</v>
      </c>
      <c r="I202">
        <f t="shared" si="52"/>
        <v>15.92999999999998</v>
      </c>
      <c r="J202">
        <f t="shared" si="51"/>
        <v>0.9999755776267129</v>
      </c>
      <c r="K202" t="e">
        <f t="shared" si="42"/>
        <v>#NUM!</v>
      </c>
      <c r="L202">
        <f t="shared" si="43"/>
        <v>8.090000000323075</v>
      </c>
      <c r="M202">
        <f t="shared" si="44"/>
        <v>0.9998262941454892</v>
      </c>
      <c r="N202">
        <f t="shared" si="45"/>
        <v>8.46499999999999</v>
      </c>
      <c r="O202">
        <f t="shared" si="46"/>
        <v>0.9999744261211998</v>
      </c>
      <c r="P202">
        <f t="shared" si="47"/>
        <v>95.87496666666642</v>
      </c>
      <c r="Q202">
        <f t="shared" si="48"/>
        <v>1</v>
      </c>
      <c r="R202">
        <f t="shared" si="49"/>
        <v>0.9999755776267129</v>
      </c>
    </row>
    <row r="203" spans="1:18" ht="12.75">
      <c r="A203">
        <f t="shared" si="53"/>
        <v>1.9379166961409455</v>
      </c>
      <c r="B203">
        <f t="shared" si="50"/>
        <v>86.67955960866526</v>
      </c>
      <c r="C203" t="str">
        <f t="shared" si="36"/>
        <v>86,6795596086653j</v>
      </c>
      <c r="D203" s="1" t="str">
        <f t="shared" si="37"/>
        <v>0,666597660377959+2,56288710307275E-003j</v>
      </c>
      <c r="E203">
        <f t="shared" si="38"/>
        <v>-3.52266010249281</v>
      </c>
      <c r="F203">
        <f t="shared" si="39"/>
        <v>0.2202856379037618</v>
      </c>
      <c r="G203">
        <f t="shared" si="40"/>
        <v>0.666597660377959</v>
      </c>
      <c r="H203">
        <f t="shared" si="41"/>
        <v>0.00256288710307275</v>
      </c>
      <c r="I203">
        <f t="shared" si="52"/>
        <v>16.019999999999982</v>
      </c>
      <c r="J203">
        <f t="shared" si="51"/>
        <v>0.9999770160156176</v>
      </c>
      <c r="K203" t="e">
        <f t="shared" si="42"/>
        <v>#NUM!</v>
      </c>
      <c r="L203">
        <f t="shared" si="43"/>
        <v>8.135000000286542</v>
      </c>
      <c r="M203">
        <f t="shared" si="44"/>
        <v>0.999833937640508</v>
      </c>
      <c r="N203">
        <f t="shared" si="45"/>
        <v>8.509999999999991</v>
      </c>
      <c r="O203">
        <f t="shared" si="46"/>
        <v>0.9999761077009971</v>
      </c>
      <c r="P203">
        <f t="shared" si="47"/>
        <v>96.89346666666646</v>
      </c>
      <c r="Q203">
        <f t="shared" si="48"/>
        <v>1</v>
      </c>
      <c r="R203">
        <f t="shared" si="49"/>
        <v>0.9999770160156176</v>
      </c>
    </row>
    <row r="204" spans="1:18" ht="12.75">
      <c r="A204">
        <f t="shared" si="53"/>
        <v>1.9544218461192655</v>
      </c>
      <c r="B204">
        <f t="shared" si="50"/>
        <v>90.03717209128293</v>
      </c>
      <c r="C204" t="str">
        <f t="shared" si="36"/>
        <v>90,0371720912829j</v>
      </c>
      <c r="D204" s="1" t="str">
        <f t="shared" si="37"/>
        <v>0,666602710642139+2,46737221581338E-003j</v>
      </c>
      <c r="E204">
        <f t="shared" si="38"/>
        <v>-3.5225989936021755</v>
      </c>
      <c r="F204">
        <f t="shared" si="39"/>
        <v>0.21207439842482087</v>
      </c>
      <c r="G204">
        <f t="shared" si="40"/>
        <v>0.666602710642139</v>
      </c>
      <c r="H204">
        <f t="shared" si="41"/>
        <v>0.00246737221581338</v>
      </c>
      <c r="I204">
        <f t="shared" si="52"/>
        <v>16.10999999999998</v>
      </c>
      <c r="J204">
        <f t="shared" si="51"/>
        <v>0.9999784086553763</v>
      </c>
      <c r="K204" t="e">
        <f t="shared" si="42"/>
        <v>#NUM!</v>
      </c>
      <c r="L204">
        <f t="shared" si="43"/>
        <v>8.18000000025414</v>
      </c>
      <c r="M204">
        <f t="shared" si="44"/>
        <v>0.9998412448024984</v>
      </c>
      <c r="N204">
        <f t="shared" si="45"/>
        <v>8.55499999999999</v>
      </c>
      <c r="O204">
        <f t="shared" si="46"/>
        <v>0.9999776793746158</v>
      </c>
      <c r="P204">
        <f t="shared" si="47"/>
        <v>97.91736666666644</v>
      </c>
      <c r="Q204">
        <f t="shared" si="48"/>
        <v>1</v>
      </c>
      <c r="R204">
        <f t="shared" si="49"/>
        <v>0.9999784086553763</v>
      </c>
    </row>
    <row r="205" spans="1:18" ht="12.75">
      <c r="A205">
        <f t="shared" si="53"/>
        <v>1.9709269960975855</v>
      </c>
      <c r="B205">
        <f t="shared" si="50"/>
        <v>93.52484478226272</v>
      </c>
      <c r="C205" t="str">
        <f t="shared" si="36"/>
        <v>93,5248447822627j</v>
      </c>
      <c r="D205" s="1" t="str">
        <f t="shared" si="37"/>
        <v>0,66660739133075+2,37541288038651E-003j</v>
      </c>
      <c r="E205">
        <f t="shared" si="38"/>
        <v>-3.5225423572893195</v>
      </c>
      <c r="F205">
        <f t="shared" si="39"/>
        <v>0.20416898814401194</v>
      </c>
      <c r="G205">
        <f t="shared" si="40"/>
        <v>0.66660739133075</v>
      </c>
      <c r="H205">
        <f t="shared" si="41"/>
        <v>0.00237541288038651</v>
      </c>
      <c r="I205">
        <f t="shared" si="52"/>
        <v>16.19999999999998</v>
      </c>
      <c r="J205">
        <f t="shared" si="51"/>
        <v>0.999979753635911</v>
      </c>
      <c r="K205" t="e">
        <f t="shared" si="42"/>
        <v>#NUM!</v>
      </c>
      <c r="L205">
        <f t="shared" si="43"/>
        <v>8.2250000002254</v>
      </c>
      <c r="M205">
        <f t="shared" si="44"/>
        <v>0.9998482304309606</v>
      </c>
      <c r="N205">
        <f t="shared" si="45"/>
        <v>8.59999999999999</v>
      </c>
      <c r="O205">
        <f t="shared" si="46"/>
        <v>0.9999791482747041</v>
      </c>
      <c r="P205">
        <f t="shared" si="47"/>
        <v>98.94666666666646</v>
      </c>
      <c r="Q205">
        <f t="shared" si="48"/>
        <v>1</v>
      </c>
      <c r="R205">
        <f t="shared" si="49"/>
        <v>0.999979753635911</v>
      </c>
    </row>
    <row r="206" spans="1:18" ht="12.75">
      <c r="A206">
        <f t="shared" si="53"/>
        <v>1.9874321460759055</v>
      </c>
      <c r="B206">
        <f t="shared" si="50"/>
        <v>97.1476156834247</v>
      </c>
      <c r="C206" t="str">
        <f t="shared" si="36"/>
        <v>97,1476156834247j</v>
      </c>
      <c r="D206" s="1" t="str">
        <f t="shared" si="37"/>
        <v>0,666611729484781+2,28687718756581E-003j</v>
      </c>
      <c r="E206">
        <f t="shared" si="38"/>
        <v>-3.522489866212617</v>
      </c>
      <c r="F206">
        <f t="shared" si="39"/>
        <v>0.19655804315422418</v>
      </c>
      <c r="G206">
        <f t="shared" si="40"/>
        <v>0.666611729484781</v>
      </c>
      <c r="H206">
        <f t="shared" si="41"/>
        <v>0.00228687718756581</v>
      </c>
      <c r="I206">
        <f t="shared" si="52"/>
        <v>16.28999999999998</v>
      </c>
      <c r="J206">
        <f t="shared" si="51"/>
        <v>0.9999810495055426</v>
      </c>
      <c r="K206" t="e">
        <f t="shared" si="42"/>
        <v>#NUM!</v>
      </c>
      <c r="L206">
        <f t="shared" si="43"/>
        <v>8.27000000019991</v>
      </c>
      <c r="M206">
        <f t="shared" si="44"/>
        <v>0.9998549086741794</v>
      </c>
      <c r="N206">
        <f t="shared" si="45"/>
        <v>8.64499999999999</v>
      </c>
      <c r="O206">
        <f t="shared" si="46"/>
        <v>0.9999805210749125</v>
      </c>
      <c r="P206">
        <f t="shared" si="47"/>
        <v>99.98136666666645</v>
      </c>
      <c r="Q206">
        <f t="shared" si="48"/>
        <v>1</v>
      </c>
      <c r="R206">
        <f t="shared" si="49"/>
        <v>0.9999810495055426</v>
      </c>
    </row>
    <row r="207" spans="1:18" ht="12.75">
      <c r="A207">
        <f t="shared" si="53"/>
        <v>2.003937296054225</v>
      </c>
      <c r="B207">
        <f t="shared" si="50"/>
        <v>100.91071794822443</v>
      </c>
      <c r="C207" t="str">
        <f t="shared" si="36"/>
        <v>100,910717948224j</v>
      </c>
      <c r="D207" s="1" t="str">
        <f t="shared" si="37"/>
        <v>0,666615750167302+2,20163807369315E-003j</v>
      </c>
      <c r="E207">
        <f t="shared" si="38"/>
        <v>-3.52244121698712</v>
      </c>
      <c r="F207">
        <f t="shared" si="39"/>
        <v>0.1892306189169427</v>
      </c>
      <c r="G207">
        <f t="shared" si="40"/>
        <v>0.666615750167302</v>
      </c>
      <c r="H207">
        <f t="shared" si="41"/>
        <v>0.00220163807369315</v>
      </c>
      <c r="I207">
        <f t="shared" si="52"/>
        <v>16.37999999999998</v>
      </c>
      <c r="J207">
        <f t="shared" si="51"/>
        <v>0.99998229522654</v>
      </c>
      <c r="K207" t="e">
        <f t="shared" si="42"/>
        <v>#NUM!</v>
      </c>
      <c r="L207">
        <f t="shared" si="43"/>
        <v>8.315000000177303</v>
      </c>
      <c r="M207">
        <f t="shared" si="44"/>
        <v>0.9998612930578797</v>
      </c>
      <c r="N207">
        <f t="shared" si="45"/>
        <v>8.68999999999999</v>
      </c>
      <c r="O207">
        <f t="shared" si="46"/>
        <v>0.9999818040191288</v>
      </c>
      <c r="P207">
        <f t="shared" si="47"/>
        <v>101.02146666666644</v>
      </c>
      <c r="Q207">
        <f t="shared" si="48"/>
        <v>1</v>
      </c>
      <c r="R207">
        <f t="shared" si="49"/>
        <v>0.99998229522654</v>
      </c>
    </row>
    <row r="208" spans="1:18" ht="12.75">
      <c r="A208">
        <f t="shared" si="53"/>
        <v>2.020442446032545</v>
      </c>
      <c r="B208">
        <f t="shared" si="50"/>
        <v>104.81958744113078</v>
      </c>
      <c r="C208" t="str">
        <f t="shared" si="36"/>
        <v>104,819587441131j</v>
      </c>
      <c r="D208" s="1" t="str">
        <f t="shared" si="37"/>
        <v>0,666619476608062+2,11957314790051E-003j</v>
      </c>
      <c r="E208">
        <f t="shared" si="38"/>
        <v>-3.5223961284312804</v>
      </c>
      <c r="F208">
        <f t="shared" si="39"/>
        <v>0.18217617509851497</v>
      </c>
      <c r="G208">
        <f t="shared" si="40"/>
        <v>0.666619476608062</v>
      </c>
      <c r="H208">
        <f t="shared" si="41"/>
        <v>0.00211957314790051</v>
      </c>
      <c r="I208">
        <f t="shared" si="52"/>
        <v>16.46999999999998</v>
      </c>
      <c r="J208">
        <f t="shared" si="51"/>
        <v>0.999983490133589</v>
      </c>
      <c r="K208" t="e">
        <f t="shared" si="42"/>
        <v>#NUM!</v>
      </c>
      <c r="L208">
        <f t="shared" si="43"/>
        <v>8.360000000157253</v>
      </c>
      <c r="M208">
        <f t="shared" si="44"/>
        <v>0.9998673965126202</v>
      </c>
      <c r="N208">
        <f t="shared" si="45"/>
        <v>8.73499999999999</v>
      </c>
      <c r="O208">
        <f t="shared" si="46"/>
        <v>0.9999830029488768</v>
      </c>
      <c r="P208">
        <f t="shared" si="47"/>
        <v>102.06696666666643</v>
      </c>
      <c r="Q208">
        <f t="shared" si="48"/>
        <v>1</v>
      </c>
      <c r="R208">
        <f t="shared" si="49"/>
        <v>0.999983490133589</v>
      </c>
    </row>
    <row r="209" spans="1:18" ht="12.75">
      <c r="A209">
        <f t="shared" si="53"/>
        <v>2.036947596010865</v>
      </c>
      <c r="B209">
        <f t="shared" si="50"/>
        <v>108.87987058982367</v>
      </c>
      <c r="C209" t="str">
        <f t="shared" si="36"/>
        <v>108,879870589824j</v>
      </c>
      <c r="D209" s="1" t="str">
        <f t="shared" si="37"/>
        <v>0,666622930337509+2,04056452492175E-003j</v>
      </c>
      <c r="E209">
        <f t="shared" si="38"/>
        <v>-3.5223543399422597</v>
      </c>
      <c r="F209">
        <f t="shared" si="39"/>
        <v>0.17538456092066265</v>
      </c>
      <c r="G209">
        <f t="shared" si="40"/>
        <v>0.666622930337509</v>
      </c>
      <c r="H209">
        <f t="shared" si="41"/>
        <v>0.00204056452492175</v>
      </c>
      <c r="I209">
        <f t="shared" si="52"/>
        <v>16.55999999999998</v>
      </c>
      <c r="J209">
        <f t="shared" si="51"/>
        <v>0.9999846338950631</v>
      </c>
      <c r="K209" t="e">
        <f t="shared" si="42"/>
        <v>#NUM!</v>
      </c>
      <c r="L209">
        <f t="shared" si="43"/>
        <v>8.40500000013947</v>
      </c>
      <c r="M209">
        <f t="shared" si="44"/>
        <v>0.9998732313999826</v>
      </c>
      <c r="N209">
        <f t="shared" si="45"/>
        <v>8.77999999999999</v>
      </c>
      <c r="O209">
        <f t="shared" si="46"/>
        <v>0.9999841233289872</v>
      </c>
      <c r="P209">
        <f t="shared" si="47"/>
        <v>103.11786666666643</v>
      </c>
      <c r="Q209">
        <f t="shared" si="48"/>
        <v>1</v>
      </c>
      <c r="R209">
        <f t="shared" si="49"/>
        <v>0.9999846338950631</v>
      </c>
    </row>
    <row r="210" spans="1:18" ht="12.75">
      <c r="A210">
        <f t="shared" si="53"/>
        <v>2.053452745989185</v>
      </c>
      <c r="B210">
        <f t="shared" si="50"/>
        <v>113.0974325415534</v>
      </c>
      <c r="C210" t="str">
        <f t="shared" si="36"/>
        <v>113,097432541553j</v>
      </c>
      <c r="D210" s="1" t="str">
        <f t="shared" si="37"/>
        <v>0,666626131311052+1,96449866337794E-003j</v>
      </c>
      <c r="E210">
        <f t="shared" si="38"/>
        <v>-3.5223156099897084</v>
      </c>
      <c r="F210">
        <f t="shared" si="39"/>
        <v>0.16884600101159847</v>
      </c>
      <c r="G210">
        <f t="shared" si="40"/>
        <v>0.666626131311052</v>
      </c>
      <c r="H210">
        <f t="shared" si="41"/>
        <v>0.00196449866337794</v>
      </c>
      <c r="I210">
        <f t="shared" si="52"/>
        <v>16.64999999999998</v>
      </c>
      <c r="J210">
        <f t="shared" si="51"/>
        <v>0.9999857264769773</v>
      </c>
      <c r="K210" t="e">
        <f t="shared" si="42"/>
        <v>#NUM!</v>
      </c>
      <c r="L210">
        <f t="shared" si="43"/>
        <v>8.450000000123698</v>
      </c>
      <c r="M210">
        <f t="shared" si="44"/>
        <v>0.9998788095376079</v>
      </c>
      <c r="N210">
        <f t="shared" si="45"/>
        <v>8.82499999999999</v>
      </c>
      <c r="O210">
        <f t="shared" si="46"/>
        <v>0.9999851702716541</v>
      </c>
      <c r="P210">
        <f t="shared" si="47"/>
        <v>104.17416666666642</v>
      </c>
      <c r="Q210">
        <f t="shared" si="48"/>
        <v>1</v>
      </c>
      <c r="R210">
        <f t="shared" si="49"/>
        <v>0.9999857264769773</v>
      </c>
    </row>
    <row r="211" spans="1:18" ht="12.75">
      <c r="A211">
        <f t="shared" si="53"/>
        <v>2.069957895967505</v>
      </c>
      <c r="B211">
        <f t="shared" si="50"/>
        <v>117.47836563544487</v>
      </c>
      <c r="C211" t="str">
        <f t="shared" si="36"/>
        <v>117,478365635445j</v>
      </c>
      <c r="D211" s="1" t="str">
        <f t="shared" si="37"/>
        <v>0,666629098024209+1,89126620941372E-003j</v>
      </c>
      <c r="E211">
        <f t="shared" si="38"/>
        <v>-3.5222797147202534</v>
      </c>
      <c r="F211">
        <f t="shared" si="39"/>
        <v>0.16255108174398972</v>
      </c>
      <c r="G211">
        <f t="shared" si="40"/>
        <v>0.666629098024209</v>
      </c>
      <c r="H211">
        <f t="shared" si="41"/>
        <v>0.00189126620941372</v>
      </c>
      <c r="I211">
        <f t="shared" si="52"/>
        <v>16.73999999999998</v>
      </c>
      <c r="J211">
        <f t="shared" si="51"/>
        <v>0.9999867681095038</v>
      </c>
      <c r="K211" t="e">
        <f t="shared" si="42"/>
        <v>#NUM!</v>
      </c>
      <c r="L211">
        <f t="shared" si="43"/>
        <v>8.495000000109709</v>
      </c>
      <c r="M211">
        <f t="shared" si="44"/>
        <v>0.9998841422231309</v>
      </c>
      <c r="N211">
        <f t="shared" si="45"/>
        <v>8.86999999999999</v>
      </c>
      <c r="O211">
        <f t="shared" si="46"/>
        <v>0.9999861485589705</v>
      </c>
      <c r="P211">
        <f t="shared" si="47"/>
        <v>105.23586666666644</v>
      </c>
      <c r="Q211">
        <f t="shared" si="48"/>
        <v>1</v>
      </c>
      <c r="R211">
        <f t="shared" si="49"/>
        <v>0.9999867681095038</v>
      </c>
    </row>
    <row r="212" spans="1:18" ht="12.75">
      <c r="A212">
        <f t="shared" si="53"/>
        <v>2.086463045945825</v>
      </c>
      <c r="B212">
        <f t="shared" si="50"/>
        <v>122.02899820298342</v>
      </c>
      <c r="C212" t="str">
        <f t="shared" si="36"/>
        <v>122,028998202983j</v>
      </c>
      <c r="D212" s="1" t="str">
        <f t="shared" si="37"/>
        <v>0,66663184761937+1,8207618455589E-003j</v>
      </c>
      <c r="E212">
        <f t="shared" si="38"/>
        <v>-3.5222464466637504</v>
      </c>
      <c r="F212">
        <f t="shared" si="39"/>
        <v>0.15649073804604466</v>
      </c>
      <c r="G212">
        <f t="shared" si="40"/>
        <v>0.66663184761937</v>
      </c>
      <c r="H212">
        <f t="shared" si="41"/>
        <v>0.0018207618455589</v>
      </c>
      <c r="I212">
        <f t="shared" si="52"/>
        <v>16.82999999999998</v>
      </c>
      <c r="J212">
        <f t="shared" si="51"/>
        <v>0.9999877592559306</v>
      </c>
      <c r="K212" t="e">
        <f t="shared" si="42"/>
        <v>#NUM!</v>
      </c>
      <c r="L212">
        <f t="shared" si="43"/>
        <v>8.5400000000973</v>
      </c>
      <c r="M212">
        <f t="shared" si="44"/>
        <v>0.9998892402570624</v>
      </c>
      <c r="N212">
        <f t="shared" si="45"/>
        <v>8.91499999999999</v>
      </c>
      <c r="O212">
        <f t="shared" si="46"/>
        <v>0.9999870626640417</v>
      </c>
      <c r="P212">
        <f t="shared" si="47"/>
        <v>106.30296666666644</v>
      </c>
      <c r="Q212">
        <f t="shared" si="48"/>
        <v>1</v>
      </c>
      <c r="R212">
        <f t="shared" si="49"/>
        <v>0.9999877592559306</v>
      </c>
    </row>
    <row r="213" spans="1:18" ht="12.75">
      <c r="A213">
        <f t="shared" si="53"/>
        <v>2.102968195924145</v>
      </c>
      <c r="B213">
        <f t="shared" si="50"/>
        <v>126.75590370939665</v>
      </c>
      <c r="C213" t="str">
        <f t="shared" si="36"/>
        <v>126,755903709397j</v>
      </c>
      <c r="D213" s="1" t="str">
        <f t="shared" si="37"/>
        <v>0,666634395984741+1,75288414468471E-003j</v>
      </c>
      <c r="E213">
        <f t="shared" si="38"/>
        <v>-3.522215613534432</v>
      </c>
      <c r="F213">
        <f t="shared" si="39"/>
        <v>0.15065624067192457</v>
      </c>
      <c r="G213">
        <f t="shared" si="40"/>
        <v>0.666634395984741</v>
      </c>
      <c r="H213">
        <f t="shared" si="41"/>
        <v>0.00175288414468471</v>
      </c>
      <c r="I213">
        <f t="shared" si="52"/>
        <v>16.91999999999998</v>
      </c>
      <c r="J213">
        <f t="shared" si="51"/>
        <v>0.9999887005839442</v>
      </c>
      <c r="K213" t="e">
        <f t="shared" si="42"/>
        <v>#NUM!</v>
      </c>
      <c r="L213">
        <f t="shared" si="43"/>
        <v>8.585000000086298</v>
      </c>
      <c r="M213">
        <f t="shared" si="44"/>
        <v>0.9998941139646632</v>
      </c>
      <c r="N213">
        <f t="shared" si="45"/>
        <v>8.95999999999999</v>
      </c>
      <c r="O213">
        <f t="shared" si="46"/>
        <v>0.9999879167707649</v>
      </c>
      <c r="P213">
        <f t="shared" si="47"/>
        <v>107.37546666666643</v>
      </c>
      <c r="Q213">
        <f t="shared" si="48"/>
        <v>1</v>
      </c>
      <c r="R213">
        <f t="shared" si="49"/>
        <v>0.9999887005839442</v>
      </c>
    </row>
    <row r="214" spans="1:18" ht="12.75">
      <c r="A214">
        <f t="shared" si="53"/>
        <v>2.119473345902465</v>
      </c>
      <c r="B214">
        <f t="shared" si="50"/>
        <v>131.66591024913475</v>
      </c>
      <c r="C214" t="str">
        <f t="shared" si="36"/>
        <v>131,665910249135j</v>
      </c>
      <c r="D214" s="1" t="str">
        <f t="shared" si="37"/>
        <v>0,666636757846091+1,6875354289249E-003j</v>
      </c>
      <c r="E214">
        <f t="shared" si="38"/>
        <v>-3.522187037119371</v>
      </c>
      <c r="F214">
        <f t="shared" si="39"/>
        <v>0.1450391839180061</v>
      </c>
      <c r="G214">
        <f t="shared" si="40"/>
        <v>0.666636757846091</v>
      </c>
      <c r="H214">
        <f t="shared" si="41"/>
        <v>0.0016875354289249</v>
      </c>
      <c r="I214">
        <f t="shared" si="52"/>
        <v>17.00999999999998</v>
      </c>
      <c r="J214">
        <f t="shared" si="51"/>
        <v>0.9999895929391204</v>
      </c>
      <c r="K214" t="e">
        <f t="shared" si="42"/>
        <v>#NUM!</v>
      </c>
      <c r="L214">
        <f t="shared" si="43"/>
        <v>8.630000000076539</v>
      </c>
      <c r="M214">
        <f t="shared" si="44"/>
        <v>0.9998987732168567</v>
      </c>
      <c r="N214">
        <f t="shared" si="45"/>
        <v>9.00499999999999</v>
      </c>
      <c r="O214">
        <f t="shared" si="46"/>
        <v>0.9999887147923557</v>
      </c>
      <c r="P214">
        <f t="shared" si="47"/>
        <v>108.45336666666641</v>
      </c>
      <c r="Q214">
        <f t="shared" si="48"/>
        <v>1</v>
      </c>
      <c r="R214">
        <f t="shared" si="49"/>
        <v>0.9999895929391204</v>
      </c>
    </row>
    <row r="215" spans="1:18" ht="12.75">
      <c r="A215">
        <f t="shared" si="53"/>
        <v>2.135978495880785</v>
      </c>
      <c r="B215">
        <f t="shared" si="50"/>
        <v>136.76611040916785</v>
      </c>
      <c r="C215" t="str">
        <f t="shared" si="36"/>
        <v>136,766110409168j</v>
      </c>
      <c r="D215" s="1" t="str">
        <f t="shared" si="37"/>
        <v>0,666638946851739+1,62462163342583E-003j</v>
      </c>
      <c r="E215">
        <f t="shared" si="38"/>
        <v>-3.522160552248983</v>
      </c>
      <c r="F215">
        <f t="shared" si="39"/>
        <v>0.13963147377127832</v>
      </c>
      <c r="G215">
        <f t="shared" si="40"/>
        <v>0.666638946851739</v>
      </c>
      <c r="H215">
        <f t="shared" si="41"/>
        <v>0.00162462163342583</v>
      </c>
      <c r="I215">
        <f t="shared" si="52"/>
        <v>17.09999999999998</v>
      </c>
      <c r="J215">
        <f t="shared" si="51"/>
        <v>0.9999904373205076</v>
      </c>
      <c r="K215" t="e">
        <f t="shared" si="42"/>
        <v>#NUM!</v>
      </c>
      <c r="L215">
        <f t="shared" si="43"/>
        <v>8.675000000067882</v>
      </c>
      <c r="M215">
        <f t="shared" si="44"/>
        <v>0.999903227450221</v>
      </c>
      <c r="N215">
        <f t="shared" si="45"/>
        <v>9.04999999999999</v>
      </c>
      <c r="O215">
        <f t="shared" si="46"/>
        <v>0.9999894603887018</v>
      </c>
      <c r="P215">
        <f t="shared" si="47"/>
        <v>109.53666666666642</v>
      </c>
      <c r="Q215">
        <f t="shared" si="48"/>
        <v>1</v>
      </c>
      <c r="R215">
        <f t="shared" si="49"/>
        <v>0.9999904373205076</v>
      </c>
    </row>
    <row r="216" spans="1:18" ht="12.75">
      <c r="A216">
        <f t="shared" si="53"/>
        <v>2.152483645859105</v>
      </c>
      <c r="B216">
        <f t="shared" si="50"/>
        <v>142.06387151434757</v>
      </c>
      <c r="C216" t="str">
        <f t="shared" si="36"/>
        <v>142,063871514348j</v>
      </c>
      <c r="D216" s="1" t="str">
        <f t="shared" si="37"/>
        <v>0,666640975651395+1,56405217479472E-003j</v>
      </c>
      <c r="E216">
        <f t="shared" si="38"/>
        <v>-3.5221360058420172</v>
      </c>
      <c r="F216">
        <f t="shared" si="39"/>
        <v>0.134425316476762</v>
      </c>
      <c r="G216">
        <f t="shared" si="40"/>
        <v>0.666640975651395</v>
      </c>
      <c r="H216">
        <f t="shared" si="41"/>
        <v>0.00156405217479472</v>
      </c>
      <c r="I216">
        <f t="shared" si="52"/>
        <v>17.18999999999998</v>
      </c>
      <c r="J216">
        <f t="shared" si="51"/>
        <v>0.9999912348581914</v>
      </c>
      <c r="K216" t="e">
        <f t="shared" si="42"/>
        <v>#NUM!</v>
      </c>
      <c r="L216">
        <f t="shared" si="43"/>
        <v>8.720000000060205</v>
      </c>
      <c r="M216">
        <f t="shared" si="44"/>
        <v>0.9999074856861007</v>
      </c>
      <c r="N216">
        <f t="shared" si="45"/>
        <v>9.09499999999999</v>
      </c>
      <c r="O216">
        <f t="shared" si="46"/>
        <v>0.9999901569826167</v>
      </c>
      <c r="P216">
        <f t="shared" si="47"/>
        <v>110.62536666666642</v>
      </c>
      <c r="Q216">
        <f t="shared" si="48"/>
        <v>1</v>
      </c>
      <c r="R216">
        <f t="shared" si="49"/>
        <v>0.9999912348581914</v>
      </c>
    </row>
    <row r="217" spans="1:18" ht="12.75">
      <c r="A217">
        <f t="shared" si="53"/>
        <v>2.168988795837425</v>
      </c>
      <c r="B217">
        <f t="shared" si="50"/>
        <v>147.56684626963113</v>
      </c>
      <c r="C217" t="str">
        <f>_XLL.KOMPLEXE(0,B217,"j")</f>
        <v>147,566846269631j</v>
      </c>
      <c r="D217" s="1" t="str">
        <f>IMDIV(_XLL.IMSUMME(_XLL.IMSUMME(_XLL.IMPRODUKT($A$1,(_XLL.IMAPOTENZ(C217,2))),_XLL.IMPRODUKT($A$2,C217)),$A$3),_XLL.IMSUMME(_XLL.IMSUMME(_XLL.IMPRODUKT($A$4,(_XLL.IMAPOTENZ(C217,2))),_XLL.IMPRODUKT($A$5,C217)),$A$6))</f>
        <v>0,66664285596918+1,5057398241095E-003j</v>
      </c>
      <c r="E217">
        <f>20*LOG10(IMABS(D217))</f>
        <v>-3.5221132560211865</v>
      </c>
      <c r="F217">
        <f aca="true" t="shared" si="54" ref="F217:F225">IMARGUMENT(D217)*180/PI()</f>
        <v>0.12941320751060384</v>
      </c>
      <c r="G217">
        <f aca="true" t="shared" si="55" ref="G217:G225">_XLL.IMREALTEIL(D217)</f>
        <v>0.66664285596918</v>
      </c>
      <c r="H217">
        <f aca="true" t="shared" si="56" ref="H217:H225">_XLL.IMAGINÄRTEIL(D217)</f>
        <v>0.0015057398241095</v>
      </c>
      <c r="I217">
        <f t="shared" si="52"/>
        <v>17.27999999999998</v>
      </c>
      <c r="J217">
        <f t="shared" si="51"/>
        <v>0.9999919867927279</v>
      </c>
      <c r="K217" t="e">
        <f aca="true" t="shared" si="57" ref="K217:K225">c/f+(((-e*a)/(2*d)+b-(e*c)/(2*f))/SQRT(e^2-4*d*f)+a/(2*d)-c/(2*f))*EXP(1/(2*d)*(-e+SQRT(e^2-4*d*f))*I217)+(((e*a)/(2*d)-b+(e*c)/(2*f))/SQRT(e^2-4*d*f)+a/(2*d)-c/(2*f))*EXP(1/(2*d)*(-e-SQRT(e^2-4*d*f))*I217)</f>
        <v>#NUM!</v>
      </c>
      <c r="L217">
        <f aca="true" t="shared" si="58" ref="L217:L225">b/e-(d*c)/e^2+(c/e)*I217+(a/d-b/e+(d*c)/e^2)*EXP((-e/d)*I217)</f>
        <v>8.765000000053396</v>
      </c>
      <c r="M217">
        <f aca="true" t="shared" si="59" ref="M217:M225">c/f+(b/e-c/f)*EXP((-f/e)*I217)</f>
        <v>0.9999115565488788</v>
      </c>
      <c r="N217">
        <f aca="true" t="shared" si="60" ref="N217:N225">b/e+(c/e)*I217</f>
        <v>9.13999999999999</v>
      </c>
      <c r="O217">
        <f aca="true" t="shared" si="61" ref="O217:O225">c/f+(a/d-c/f)*EXP(-(SQRT(f/d))*I217)+(b/d-a/d*SQRT(f/d)-c/(SQRT(d*f)))*I217*EXP(-(SQRT(f/d))*I217)</f>
        <v>0.9999908077750609</v>
      </c>
      <c r="P217">
        <f aca="true" t="shared" si="62" ref="P217:P225">a/d+(b/d)*I217+(c/(2*d))*(I217)^2</f>
        <v>111.7194666666664</v>
      </c>
      <c r="Q217">
        <f aca="true" t="shared" si="63" ref="Q217:Q225">c/f</f>
        <v>1</v>
      </c>
      <c r="R217">
        <f aca="true" t="shared" si="64" ref="R217:R225">2*b*EXP((-e*I217)/(2*d))*(SIN((I217*SQRT(4*f*d-e^2))/(2*d))/SQRT(4*f*d-e^2))-e*c*EXP((-e*I217)/(2*d))*(SIN((I217*SQRT(4*f*d-e^2))/(2*d))/(f*SQRT(4*f*d-e^2)))-a*(e/d)*EXP((-e*I217)/(2*d))*(SIN((I217*SQRT(4*f*d-e^2))/(2*d))/SQRT(4*f*d-e^2))+a*EXP((-e*I217)/(2*d))*(COS((I217*SQRT(4*f*d-e^2))/(2*d))/d)-c*EXP((-e*I217)/(2*d))*(COS((I217*SQRT(4*f*d-e^2))/(2*d))/f)+c/f</f>
        <v>0.9999919867927279</v>
      </c>
    </row>
    <row r="218" spans="1:18" ht="12.75">
      <c r="A218">
        <f t="shared" si="53"/>
        <v>2.185493945815745</v>
      </c>
      <c r="B218">
        <f aca="true" t="shared" si="65" ref="B218:B225">10^A218</f>
        <v>153.28298381454204</v>
      </c>
      <c r="C218" t="str">
        <f>_XLL.KOMPLEXE(0,B218,"j")</f>
        <v>153,282983814542j</v>
      </c>
      <c r="D218" s="1" t="str">
        <f>IMDIV(_XLL.IMSUMME(_XLL.IMSUMME(_XLL.IMPRODUKT($A$1,(_XLL.IMAPOTENZ(C218,2))),_XLL.IMPRODUKT($A$2,C218)),$A$3),_XLL.IMSUMME(_XLL.IMSUMME(_XLL.IMPRODUKT($A$4,(_XLL.IMAPOTENZ(C218,2))),_XLL.IMPRODUKT($A$5,C218)),$A$6))</f>
        <v>0,666644598671341+1,44960058435956E-003j</v>
      </c>
      <c r="E218">
        <f>20*LOG10(IMABS(D218))</f>
        <v>-3.522092171293086</v>
      </c>
      <c r="F218">
        <f t="shared" si="54"/>
        <v>0.12458792094612473</v>
      </c>
      <c r="G218">
        <f t="shared" si="55"/>
        <v>0.666644598671341</v>
      </c>
      <c r="H218">
        <f t="shared" si="56"/>
        <v>0.00144960058435956</v>
      </c>
      <c r="I218">
        <f t="shared" si="52"/>
        <v>17.36999999999998</v>
      </c>
      <c r="J218">
        <f aca="true" t="shared" si="66" ref="J218:J225">IF($I$4="1a",$K218,IF($I$4="1b",$L218,IF($I$4="2b",$P218,IF($I$4="3",$R218,IF($I$4="2a",$O218,IF($I$4="1c",$M218,IF($I$4="1d",$N218,IF($I$4="2c",$Q218,""))))))))</f>
        <v>0.9999926944563431</v>
      </c>
      <c r="K218" t="e">
        <f t="shared" si="57"/>
        <v>#NUM!</v>
      </c>
      <c r="L218">
        <f t="shared" si="58"/>
        <v>8.810000000047356</v>
      </c>
      <c r="M218">
        <f t="shared" si="59"/>
        <v>0.9999154482834435</v>
      </c>
      <c r="N218">
        <f t="shared" si="60"/>
        <v>9.18499999999999</v>
      </c>
      <c r="O218">
        <f t="shared" si="61"/>
        <v>0.9999914157593971</v>
      </c>
      <c r="P218">
        <f t="shared" si="62"/>
        <v>112.81896666666641</v>
      </c>
      <c r="Q218">
        <f t="shared" si="63"/>
        <v>1</v>
      </c>
      <c r="R218">
        <f t="shared" si="64"/>
        <v>0.9999926944563431</v>
      </c>
    </row>
    <row r="219" spans="1:18" ht="12.75">
      <c r="A219">
        <f t="shared" si="53"/>
        <v>2.201999095794065</v>
      </c>
      <c r="B219">
        <f t="shared" si="65"/>
        <v>159.2205412058367</v>
      </c>
      <c r="C219" t="str">
        <f>_XLL.KOMPLEXE(0,B219,"j")</f>
        <v>159,220541205837j</v>
      </c>
      <c r="D219" s="1" t="str">
        <f>IMDIV(_XLL.IMSUMME(_XLL.IMSUMME(_XLL.IMPRODUKT($A$1,(_XLL.IMAPOTENZ(C219,2))),_XLL.IMPRODUKT($A$2,C219)),$A$3),_XLL.IMSUMME(_XLL.IMSUMME(_XLL.IMPRODUKT($A$4,(_XLL.IMAPOTENZ(C219,2))),_XLL.IMPRODUKT($A$5,C219)),$A$6))</f>
        <v>0,666646213829008+1,39555357218321E-003j</v>
      </c>
      <c r="E219">
        <f>20*LOG10(IMABS(D219))</f>
        <v>-3.522072629788211</v>
      </c>
      <c r="F219">
        <f t="shared" si="54"/>
        <v>0.11994249919999242</v>
      </c>
      <c r="G219">
        <f t="shared" si="55"/>
        <v>0.666646213829008</v>
      </c>
      <c r="H219">
        <f t="shared" si="56"/>
        <v>0.00139555357218321</v>
      </c>
      <c r="I219">
        <f aca="true" t="shared" si="67" ref="I219:I225">I218+$A$22</f>
        <v>17.45999999999998</v>
      </c>
      <c r="J219">
        <f t="shared" si="66"/>
        <v>0.9999933592557899</v>
      </c>
      <c r="K219" t="e">
        <f t="shared" si="57"/>
        <v>#NUM!</v>
      </c>
      <c r="L219">
        <f t="shared" si="58"/>
        <v>8.855000000042</v>
      </c>
      <c r="M219">
        <f t="shared" si="59"/>
        <v>0.9999191687718872</v>
      </c>
      <c r="N219">
        <f t="shared" si="60"/>
        <v>9.22999999999999</v>
      </c>
      <c r="O219">
        <f t="shared" si="61"/>
        <v>0.9999919837347394</v>
      </c>
      <c r="P219">
        <f t="shared" si="62"/>
        <v>113.92386666666641</v>
      </c>
      <c r="Q219">
        <f t="shared" si="63"/>
        <v>1</v>
      </c>
      <c r="R219">
        <f t="shared" si="64"/>
        <v>0.9999933592557899</v>
      </c>
    </row>
    <row r="220" spans="1:18" ht="12.75">
      <c r="A220">
        <f aca="true" t="shared" si="68" ref="A220:A225">A219+$A$21</f>
        <v>2.218504245772385</v>
      </c>
      <c r="B220">
        <f t="shared" si="65"/>
        <v>165.38809534496076</v>
      </c>
      <c r="C220" t="str">
        <f>_XLL.KOMPLEXE(0,B220,"j")</f>
        <v>165,388095344961j</v>
      </c>
      <c r="D220" s="1" t="str">
        <f>IMDIV(_XLL.IMSUMME(_XLL.IMSUMME(_XLL.IMPRODUKT($A$1,(_XLL.IMAPOTENZ(C220,2))),_XLL.IMPRODUKT($A$2,C220)),$A$3),_XLL.IMSUMME(_XLL.IMSUMME(_XLL.IMPRODUKT($A$4,(_XLL.IMAPOTENZ(C220,2))),_XLL.IMPRODUKT($A$5,C220)),$A$6))</f>
        <v>0,666647710776362+1,34352090377229E-003j</v>
      </c>
      <c r="E220">
        <f>20*LOG10(IMABS(D220))</f>
        <v>-3.52205451855661</v>
      </c>
      <c r="F220">
        <f t="shared" si="54"/>
        <v>0.11547024314621462</v>
      </c>
      <c r="G220">
        <f t="shared" si="55"/>
        <v>0.666647710776362</v>
      </c>
      <c r="H220">
        <f t="shared" si="56"/>
        <v>0.00134352090377229</v>
      </c>
      <c r="I220">
        <f t="shared" si="67"/>
        <v>17.54999999999998</v>
      </c>
      <c r="J220">
        <f t="shared" si="66"/>
        <v>0.9999939826567661</v>
      </c>
      <c r="K220" t="e">
        <f t="shared" si="57"/>
        <v>#NUM!</v>
      </c>
      <c r="L220">
        <f t="shared" si="58"/>
        <v>8.900000000037249</v>
      </c>
      <c r="M220">
        <f t="shared" si="59"/>
        <v>0.9999227255494707</v>
      </c>
      <c r="N220">
        <f t="shared" si="60"/>
        <v>9.27499999999999</v>
      </c>
      <c r="O220">
        <f t="shared" si="61"/>
        <v>0.9999925143184516</v>
      </c>
      <c r="P220">
        <f t="shared" si="62"/>
        <v>115.0341666666664</v>
      </c>
      <c r="Q220">
        <f t="shared" si="63"/>
        <v>1</v>
      </c>
      <c r="R220">
        <f t="shared" si="64"/>
        <v>0.9999939826567661</v>
      </c>
    </row>
    <row r="221" spans="1:18" ht="12.75">
      <c r="A221">
        <f t="shared" si="68"/>
        <v>2.235009395750705</v>
      </c>
      <c r="B221">
        <f t="shared" si="65"/>
        <v>171.79455536752755</v>
      </c>
      <c r="C221" t="str">
        <f>_XLL.KOMPLEXE(0,B221,"j")</f>
        <v>171,794555367528j</v>
      </c>
      <c r="D221" s="1" t="str">
        <f>IMDIV(_XLL.IMSUMME(_XLL.IMSUMME(_XLL.IMPRODUKT($A$1,(_XLL.IMAPOTENZ(C221,2))),_XLL.IMPRODUKT($A$2,C221)),$A$3),_XLL.IMSUMME(_XLL.IMSUMME(_XLL.IMPRODUKT($A$4,(_XLL.IMAPOTENZ(C221,2))),_XLL.IMPRODUKT($A$5,C221)),$A$6))</f>
        <v>0,666649098164546+1,29342758481388E-003j</v>
      </c>
      <c r="E221">
        <f>20*LOG10(IMABS(D221))</f>
        <v>-3.5220377329151336</v>
      </c>
      <c r="F221">
        <f t="shared" si="54"/>
        <v>0.11116470258573405</v>
      </c>
      <c r="G221">
        <f t="shared" si="55"/>
        <v>0.666649098164546</v>
      </c>
      <c r="H221">
        <f t="shared" si="56"/>
        <v>0.00129342758481388</v>
      </c>
      <c r="I221">
        <f t="shared" si="67"/>
        <v>17.63999999999998</v>
      </c>
      <c r="J221">
        <f t="shared" si="66"/>
        <v>0.9999945661697937</v>
      </c>
      <c r="K221" t="e">
        <f t="shared" si="57"/>
        <v>#NUM!</v>
      </c>
      <c r="L221">
        <f t="shared" si="58"/>
        <v>8.945000000033037</v>
      </c>
      <c r="M221">
        <f t="shared" si="59"/>
        <v>0.9999261258198839</v>
      </c>
      <c r="N221">
        <f t="shared" si="60"/>
        <v>9.31999999999999</v>
      </c>
      <c r="O221">
        <f t="shared" si="61"/>
        <v>0.9999930099578513</v>
      </c>
      <c r="P221">
        <f t="shared" si="62"/>
        <v>116.1498666666664</v>
      </c>
      <c r="Q221">
        <f t="shared" si="63"/>
        <v>1</v>
      </c>
      <c r="R221">
        <f t="shared" si="64"/>
        <v>0.9999945661697937</v>
      </c>
    </row>
    <row r="222" spans="1:18" ht="12.75">
      <c r="A222">
        <f t="shared" si="68"/>
        <v>2.251514545729025</v>
      </c>
      <c r="B222">
        <f t="shared" si="65"/>
        <v>178.44917551271456</v>
      </c>
      <c r="C222" t="str">
        <f>_XLL.KOMPLEXE(0,B222,"j")</f>
        <v>178,449175512715j</v>
      </c>
      <c r="D222" s="1" t="str">
        <f>IMDIV(_XLL.IMSUMME(_XLL.IMSUMME(_XLL.IMPRODUKT($A$1,(_XLL.IMAPOTENZ(C222,2))),_XLL.IMPRODUKT($A$2,C222)),$A$3),_XLL.IMSUMME(_XLL.IMSUMME(_XLL.IMPRODUKT($A$4,(_XLL.IMAPOTENZ(C222,2))),_XLL.IMPRODUKT($A$5,C222)),$A$6))</f>
        <v>0,666650384011636+1,24520140434264E-003j</v>
      </c>
      <c r="E222">
        <f>20*LOG10(IMABS(D222))</f>
        <v>-3.5220221758424013</v>
      </c>
      <c r="F222">
        <f t="shared" si="54"/>
        <v>0.10701966705982564</v>
      </c>
      <c r="G222">
        <f t="shared" si="55"/>
        <v>0.666650384011636</v>
      </c>
      <c r="H222">
        <f t="shared" si="56"/>
        <v>0.00124520140434264</v>
      </c>
      <c r="I222">
        <f t="shared" si="67"/>
        <v>17.72999999999998</v>
      </c>
      <c r="J222">
        <f t="shared" si="66"/>
        <v>0.9999951113374669</v>
      </c>
      <c r="K222" t="e">
        <f t="shared" si="57"/>
        <v>#NUM!</v>
      </c>
      <c r="L222">
        <f t="shared" si="58"/>
        <v>8.9900000000293</v>
      </c>
      <c r="M222">
        <f t="shared" si="59"/>
        <v>0.9999293764698366</v>
      </c>
      <c r="N222">
        <f t="shared" si="60"/>
        <v>9.36499999999999</v>
      </c>
      <c r="O222">
        <f t="shared" si="61"/>
        <v>0.9999934729411667</v>
      </c>
      <c r="P222">
        <f t="shared" si="62"/>
        <v>117.2709666666664</v>
      </c>
      <c r="Q222">
        <f t="shared" si="63"/>
        <v>1</v>
      </c>
      <c r="R222">
        <f t="shared" si="64"/>
        <v>0.9999951113374669</v>
      </c>
    </row>
    <row r="223" spans="1:18" ht="12.75">
      <c r="A223">
        <f t="shared" si="68"/>
        <v>2.268019695707345</v>
      </c>
      <c r="B223">
        <f t="shared" si="65"/>
        <v>185.36156849116762</v>
      </c>
      <c r="C223" t="str">
        <f>_XLL.KOMPLEXE(0,B223,"j")</f>
        <v>185,361568491168j</v>
      </c>
      <c r="D223" s="1" t="str">
        <f>IMDIV(_XLL.IMSUMME(_XLL.IMSUMME(_XLL.IMPRODUKT($A$1,(_XLL.IMAPOTENZ(C223,2))),_XLL.IMPRODUKT($A$2,C223)),$A$3),_XLL.IMSUMME(_XLL.IMSUMME(_XLL.IMPRODUKT($A$4,(_XLL.IMAPOTENZ(C223,2))),_XLL.IMPRODUKT($A$5,C223)),$A$6))</f>
        <v>0,666651575748961+1,1987728323784E-003j</v>
      </c>
      <c r="E223">
        <f>20*LOG10(IMABS(D223))</f>
        <v>-3.5220077574180317</v>
      </c>
      <c r="F223">
        <f t="shared" si="54"/>
        <v>0.1030291569956907</v>
      </c>
      <c r="G223">
        <f t="shared" si="55"/>
        <v>0.666651575748961</v>
      </c>
      <c r="H223">
        <f t="shared" si="56"/>
        <v>0.0011987728323784</v>
      </c>
      <c r="I223">
        <f t="shared" si="67"/>
        <v>17.81999999999998</v>
      </c>
      <c r="J223">
        <f t="shared" si="66"/>
        <v>0.9999956197229802</v>
      </c>
      <c r="K223" t="e">
        <f t="shared" si="57"/>
        <v>#NUM!</v>
      </c>
      <c r="L223">
        <f t="shared" si="58"/>
        <v>9.035000000025985</v>
      </c>
      <c r="M223">
        <f t="shared" si="59"/>
        <v>0.9999324840830056</v>
      </c>
      <c r="N223">
        <f t="shared" si="60"/>
        <v>9.40999999999999</v>
      </c>
      <c r="O223">
        <f t="shared" si="61"/>
        <v>0.9999939054077943</v>
      </c>
      <c r="P223">
        <f t="shared" si="62"/>
        <v>118.39746666666639</v>
      </c>
      <c r="Q223">
        <f t="shared" si="63"/>
        <v>1</v>
      </c>
      <c r="R223">
        <f t="shared" si="64"/>
        <v>0.9999956197229802</v>
      </c>
    </row>
    <row r="224" spans="1:18" ht="12.75">
      <c r="A224">
        <f t="shared" si="68"/>
        <v>2.284524845685665</v>
      </c>
      <c r="B224">
        <f t="shared" si="65"/>
        <v>192.54171937072198</v>
      </c>
      <c r="C224" t="str">
        <f>_XLL.KOMPLEXE(0,B224,"j")</f>
        <v>192,541719370722j</v>
      </c>
      <c r="D224" s="1" t="str">
        <f>IMDIV(_XLL.IMSUMME(_XLL.IMSUMME(_XLL.IMPRODUKT($A$1,(_XLL.IMAPOTENZ(C224,2))),_XLL.IMPRODUKT($A$2,C224)),$A$3),_XLL.IMSUMME(_XLL.IMSUMME(_XLL.IMPRODUKT($A$4,(_XLL.IMAPOTENZ(C224,2))),_XLL.IMPRODUKT($A$5,C224)),$A$6))</f>
        <v>0,666652680264031+1,15407492122674E-003j</v>
      </c>
      <c r="E224">
        <f>20*LOG10(IMABS(D224))</f>
        <v>-3.5219943943029324</v>
      </c>
      <c r="F224">
        <f t="shared" si="54"/>
        <v>0.09918741517300096</v>
      </c>
      <c r="G224">
        <f t="shared" si="55"/>
        <v>0.666652680264031</v>
      </c>
      <c r="H224">
        <f t="shared" si="56"/>
        <v>0.00115407492122674</v>
      </c>
      <c r="I224">
        <f t="shared" si="67"/>
        <v>17.90999999999998</v>
      </c>
      <c r="J224">
        <f t="shared" si="66"/>
        <v>0.9999960928998473</v>
      </c>
      <c r="K224" t="e">
        <f t="shared" si="57"/>
        <v>#NUM!</v>
      </c>
      <c r="L224">
        <f t="shared" si="58"/>
        <v>9.080000000023045</v>
      </c>
      <c r="M224">
        <f t="shared" si="59"/>
        <v>0.9999354549533698</v>
      </c>
      <c r="N224">
        <f t="shared" si="60"/>
        <v>9.45499999999999</v>
      </c>
      <c r="O224">
        <f t="shared" si="61"/>
        <v>0.9999943093579027</v>
      </c>
      <c r="P224">
        <f t="shared" si="62"/>
        <v>119.5293666666664</v>
      </c>
      <c r="Q224">
        <f t="shared" si="63"/>
        <v>1</v>
      </c>
      <c r="R224">
        <f t="shared" si="64"/>
        <v>0.9999960928998473</v>
      </c>
    </row>
    <row r="225" spans="1:18" ht="12.75">
      <c r="A225">
        <f t="shared" si="68"/>
        <v>2.301029995663985</v>
      </c>
      <c r="B225">
        <f t="shared" si="65"/>
        <v>200.00000000000165</v>
      </c>
      <c r="C225" t="str">
        <f>_XLL.KOMPLEXE(0,B225,"j")</f>
        <v>200,000000000002j</v>
      </c>
      <c r="D225" s="1" t="str">
        <f>IMDIV(_XLL.IMSUMME(_XLL.IMSUMME(_XLL.IMPRODUKT($A$1,(_XLL.IMAPOTENZ(C225,2))),_XLL.IMPRODUKT($A$2,C225)),$A$3),_XLL.IMSUMME(_XLL.IMSUMME(_XLL.IMPRODUKT($A$4,(_XLL.IMAPOTENZ(C225,2))),_XLL.IMPRODUKT($A$5,C225)),$A$6))</f>
        <v>0,66665370394033+1,11104321032236E-003j</v>
      </c>
      <c r="E225">
        <f>20*LOG10(IMABS(D225))</f>
        <v>-3.521982009257601</v>
      </c>
      <c r="F225">
        <f t="shared" si="54"/>
        <v>0.0954888985004005</v>
      </c>
      <c r="G225">
        <f t="shared" si="55"/>
        <v>0.66665370394033</v>
      </c>
      <c r="H225">
        <f t="shared" si="56"/>
        <v>0.00111104321032236</v>
      </c>
      <c r="I225">
        <f t="shared" si="67"/>
        <v>17.99999999999998</v>
      </c>
      <c r="J225">
        <f t="shared" si="66"/>
        <v>0.9999965324427309</v>
      </c>
      <c r="K225" t="e">
        <f t="shared" si="57"/>
        <v>#NUM!</v>
      </c>
      <c r="L225">
        <f t="shared" si="58"/>
        <v>9.125000000020439</v>
      </c>
      <c r="M225">
        <f t="shared" si="59"/>
        <v>0.9999382950979566</v>
      </c>
      <c r="N225">
        <f t="shared" si="60"/>
        <v>9.49999999999999</v>
      </c>
      <c r="O225">
        <f t="shared" si="61"/>
        <v>0.9999946866614218</v>
      </c>
      <c r="P225">
        <f t="shared" si="62"/>
        <v>120.66666666666639</v>
      </c>
      <c r="Q225">
        <f t="shared" si="63"/>
        <v>1</v>
      </c>
      <c r="R225">
        <f t="shared" si="64"/>
        <v>0.9999965324427309</v>
      </c>
    </row>
  </sheetData>
  <sheetProtection selectLockedCells="1"/>
  <protectedRanges>
    <protectedRange sqref="A1:A6" name="Bereich1"/>
  </protectedRanges>
  <mergeCells count="27">
    <mergeCell ref="J3:K3"/>
    <mergeCell ref="K23:L23"/>
    <mergeCell ref="E12:G12"/>
    <mergeCell ref="B17:C17"/>
    <mergeCell ref="B22:D22"/>
    <mergeCell ref="B19:C19"/>
    <mergeCell ref="B20:C20"/>
    <mergeCell ref="A18:C18"/>
    <mergeCell ref="B21:C21"/>
    <mergeCell ref="B15:C15"/>
    <mergeCell ref="B14:D14"/>
    <mergeCell ref="B10:D10"/>
    <mergeCell ref="B11:D11"/>
    <mergeCell ref="E1:J1"/>
    <mergeCell ref="E9:G9"/>
    <mergeCell ref="B7:D7"/>
    <mergeCell ref="D2:D4"/>
    <mergeCell ref="E8:G8"/>
    <mergeCell ref="B6:C6"/>
    <mergeCell ref="A8:D8"/>
    <mergeCell ref="E2:H2"/>
    <mergeCell ref="E6:H6"/>
    <mergeCell ref="B1:C1"/>
    <mergeCell ref="B2:C2"/>
    <mergeCell ref="B4:C4"/>
    <mergeCell ref="B5:C5"/>
    <mergeCell ref="B3:C3"/>
  </mergeCells>
  <dataValidations count="7">
    <dataValidation type="decimal" operator="greaterThan" showInputMessage="1" showErrorMessage="1" errorTitle="Ungültiger Wert!" error="Die obere Grenze muß größer als die untere Grenze sein." sqref="A11">
      <formula1>A10</formula1>
    </dataValidation>
    <dataValidation type="decimal" operator="greaterThan" showErrorMessage="1" errorTitle="Ungültiger Wert!" error="Der eingegebene Wert muß eine Zahl größer Null sein." sqref="A10">
      <formula1>0</formula1>
    </dataValidation>
    <dataValidation type="custom" allowBlank="1" showErrorMessage="1" promptTitle="Koeffizient von s² eingeben" prompt="Geben Sie eine beliebige reelle Zahl ein." errorTitle="Ungültiger Wert!" error="Der eingegebene Wert muss eine Zahl sein." sqref="A1">
      <formula1>ISNUMBER(A1)</formula1>
    </dataValidation>
    <dataValidation type="custom" showErrorMessage="1" errorTitle="Ungültiger Wert!" error="Der eingegebene Wert muss eine Zahl sein." sqref="A6">
      <formula1>ISNUMBER(A6)</formula1>
    </dataValidation>
    <dataValidation type="decimal" operator="greaterThan" showInputMessage="1" showErrorMessage="1" errorTitle="Ungültiger Wert!" error="Die obere Grenze von t muß größer Null sein." sqref="A14">
      <formula1>0</formula1>
    </dataValidation>
    <dataValidation type="custom" showErrorMessage="1" promptTitle="Koeffizient von s eingeben" prompt="Geben Sie eine beliebige reelle Zahl ein." errorTitle="Ungültiger Wert!" error="Der eingegebene Wert muss eine Zahl sein." sqref="A2">
      <formula1>ISNUMBER(A2)</formula1>
    </dataValidation>
    <dataValidation allowBlank="1" showInputMessage="1" showErrorMessage="1" errorTitle="Ungültiger Wert!" error="Der eingegebene Wert muss eine Zahl sein." sqref="A3:A5"/>
  </dataValidations>
  <printOptions/>
  <pageMargins left="0.75" right="0.75" top="1" bottom="1" header="0.4921259845" footer="0.4921259845"/>
  <pageSetup horizontalDpi="300" verticalDpi="300" orientation="landscape" paperSize="9" r:id="rId5"/>
  <drawing r:id="rId4"/>
  <legacyDrawing r:id="rId3"/>
  <oleObjects>
    <oleObject progId="Equation.DSMT4" shapeId="182572" r:id="rId1"/>
    <oleObject progId="Equation.DSMT4" shapeId="184959"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46" sqref="K46"/>
    </sheetView>
  </sheetViews>
  <sheetFormatPr defaultColWidth="11.421875" defaultRowHeight="12.75"/>
  <cols>
    <col min="1" max="1" width="5.28125" style="0" customWidth="1"/>
  </cols>
  <sheetData/>
  <sheetProtection/>
  <printOptions/>
  <pageMargins left="0.75" right="0.75" top="1" bottom="1" header="0.4921259845" footer="0.4921259845"/>
  <pageSetup orientation="portrait" paperSize="9"/>
  <legacyDrawing r:id="rId2"/>
  <oleObjects>
    <oleObject progId="Dokument" shapeId="362687" r:id="rId1"/>
  </oleObjec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
    </sheetView>
  </sheetViews>
  <sheetFormatPr defaultColWidth="11.421875" defaultRowHeight="12.75"/>
  <sheetData/>
  <sheetProtection/>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Stiny</dc:creator>
  <cp:keywords/>
  <dc:description/>
  <cp:lastModifiedBy>Hans</cp:lastModifiedBy>
  <cp:lastPrinted>2001-10-24T17:49:24Z</cp:lastPrinted>
  <dcterms:created xsi:type="dcterms:W3CDTF">2001-10-20T16:33:12Z</dcterms:created>
  <dcterms:modified xsi:type="dcterms:W3CDTF">2013-09-05T14:22:22Z</dcterms:modified>
  <cp:category/>
  <cp:version/>
  <cp:contentType/>
  <cp:contentStatus/>
</cp:coreProperties>
</file>